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8940" activeTab="0"/>
  </bookViews>
  <sheets>
    <sheet name="FINAAL" sheetId="1" r:id="rId1"/>
    <sheet name="FL" sheetId="2" r:id="rId2"/>
    <sheet name="Indiv" sheetId="3" r:id="rId3"/>
    <sheet name="I voor" sheetId="4" r:id="rId4"/>
    <sheet name="II voor" sheetId="5" r:id="rId5"/>
    <sheet name="III voor" sheetId="6" r:id="rId6"/>
    <sheet name="IV voor" sheetId="7" r:id="rId7"/>
    <sheet name="V voor" sheetId="8" r:id="rId8"/>
    <sheet name="VI voor" sheetId="9" r:id="rId9"/>
    <sheet name="VII voor" sheetId="10" r:id="rId10"/>
    <sheet name="finaalvoor" sheetId="11" r:id="rId11"/>
  </sheets>
  <definedNames/>
  <calcPr fullCalcOnLoad="1"/>
</workbook>
</file>

<file path=xl/sharedStrings.xml><?xml version="1.0" encoding="utf-8"?>
<sst xmlns="http://schemas.openxmlformats.org/spreadsheetml/2006/main" count="2321" uniqueCount="251">
  <si>
    <t>Mänguaeg</t>
  </si>
  <si>
    <t>Võistkond</t>
  </si>
  <si>
    <t>MEHED</t>
  </si>
  <si>
    <t>Võistleja</t>
  </si>
  <si>
    <t>I</t>
  </si>
  <si>
    <t>I-HK</t>
  </si>
  <si>
    <t xml:space="preserve">II </t>
  </si>
  <si>
    <t>II-HK</t>
  </si>
  <si>
    <t>III</t>
  </si>
  <si>
    <t>III-HK</t>
  </si>
  <si>
    <t>IV</t>
  </si>
  <si>
    <t>IV-HK</t>
  </si>
  <si>
    <t>V</t>
  </si>
  <si>
    <t>V-HK</t>
  </si>
  <si>
    <t xml:space="preserve">VI </t>
  </si>
  <si>
    <t>VI-HK</t>
  </si>
  <si>
    <t>VII</t>
  </si>
  <si>
    <t>VII-HK</t>
  </si>
  <si>
    <t>F I</t>
  </si>
  <si>
    <t>F I-HK</t>
  </si>
  <si>
    <t>F II</t>
  </si>
  <si>
    <t>F II-HK</t>
  </si>
  <si>
    <t>F III</t>
  </si>
  <si>
    <t>F III-HK</t>
  </si>
  <si>
    <t>F IV</t>
  </si>
  <si>
    <t>F IV-HK</t>
  </si>
  <si>
    <t>F V</t>
  </si>
  <si>
    <t>F V-HK</t>
  </si>
  <si>
    <t>Summa</t>
  </si>
  <si>
    <t>Keskmine koos HK</t>
  </si>
  <si>
    <t>Keskmine ilma HK</t>
  </si>
  <si>
    <t>HK</t>
  </si>
  <si>
    <t>´</t>
  </si>
  <si>
    <t>*</t>
  </si>
  <si>
    <t>Jrk.</t>
  </si>
  <si>
    <t>1 SARI</t>
  </si>
  <si>
    <t>Vastane</t>
  </si>
  <si>
    <t>2 SARI</t>
  </si>
  <si>
    <t>3 SARI</t>
  </si>
  <si>
    <t>4 SARI</t>
  </si>
  <si>
    <t>5 SARI</t>
  </si>
  <si>
    <t>KOKKU</t>
  </si>
  <si>
    <t>Keskm.</t>
  </si>
  <si>
    <t>Kesk.</t>
  </si>
  <si>
    <t>Mängijad</t>
  </si>
  <si>
    <t>Punkte</t>
  </si>
  <si>
    <t>Võidupunkt</t>
  </si>
  <si>
    <t>-HK</t>
  </si>
  <si>
    <t>koos HK</t>
  </si>
  <si>
    <t>puhas</t>
  </si>
  <si>
    <t>Võite</t>
  </si>
  <si>
    <t>FIRMALIIGA</t>
  </si>
  <si>
    <t>Fin.  voor</t>
  </si>
  <si>
    <t>Kesk. koos HK</t>
  </si>
  <si>
    <t>II</t>
  </si>
  <si>
    <t>VI</t>
  </si>
  <si>
    <t>NAISED</t>
  </si>
  <si>
    <t>Toode</t>
  </si>
  <si>
    <t>Latestoil</t>
  </si>
  <si>
    <t>Würth</t>
  </si>
  <si>
    <t>Telfer</t>
  </si>
  <si>
    <t>Verx</t>
  </si>
  <si>
    <t>AQVA</t>
  </si>
  <si>
    <t>Dan Arpo</t>
  </si>
  <si>
    <t>Assar</t>
  </si>
  <si>
    <t>Lajos</t>
  </si>
  <si>
    <t>Saalipalli võistkond</t>
  </si>
  <si>
    <t>KEVAD  2013</t>
  </si>
  <si>
    <t>Silfer</t>
  </si>
  <si>
    <t>Topauto</t>
  </si>
  <si>
    <t>Uhtna Puit</t>
  </si>
  <si>
    <t>Raudtee</t>
  </si>
  <si>
    <t>IRIS Fiber</t>
  </si>
  <si>
    <t>Aroz3D</t>
  </si>
  <si>
    <t>Temper</t>
  </si>
  <si>
    <t>Kunda Auto</t>
  </si>
  <si>
    <t>Jeld-Wen</t>
  </si>
  <si>
    <t>FIRMALIIGA  2013    KEVAD</t>
  </si>
  <si>
    <t>FIRMALIIGA I voor  29.01.2013</t>
  </si>
  <si>
    <t>KEVAD 2013</t>
  </si>
  <si>
    <t>FIRMALIIGA I voor  30.01.2013</t>
  </si>
  <si>
    <t>Ferrel</t>
  </si>
  <si>
    <t>Engely Aas</t>
  </si>
  <si>
    <t>Lea Valter</t>
  </si>
  <si>
    <t>Ingmar Etti</t>
  </si>
  <si>
    <t>Vladimir Dunets</t>
  </si>
  <si>
    <t>Aleksander Dunets</t>
  </si>
  <si>
    <t>Siim Ülesoo</t>
  </si>
  <si>
    <t>Stanislav Kurikko</t>
  </si>
  <si>
    <t>Andres Lill</t>
  </si>
  <si>
    <t>Kathlyn Listmann</t>
  </si>
  <si>
    <t>Ragnar Häätarõ</t>
  </si>
  <si>
    <t>Marko Tiinas</t>
  </si>
  <si>
    <t>Marko Vahesalu</t>
  </si>
  <si>
    <t>Aire Aros</t>
  </si>
  <si>
    <t>Karmo Aros</t>
  </si>
  <si>
    <t>Silver Aros</t>
  </si>
  <si>
    <t>Märtten Männapuu</t>
  </si>
  <si>
    <t>Joel Tõemets</t>
  </si>
  <si>
    <t>FIRMALIIGA I voor 5.02.2013</t>
  </si>
  <si>
    <t>FIRMALIIGA I voor 06.02.2013</t>
  </si>
  <si>
    <t>Reeli Pärs</t>
  </si>
  <si>
    <t>Tauno Arpo</t>
  </si>
  <si>
    <t>Dan Sööl</t>
  </si>
  <si>
    <t>Kalle Roostik</t>
  </si>
  <si>
    <t>Toomas Rajamäe</t>
  </si>
  <si>
    <t>Reijo Rohtla</t>
  </si>
  <si>
    <t>Sille Tovstsik</t>
  </si>
  <si>
    <t>Sirli Sang</t>
  </si>
  <si>
    <t>Raido Kõiv</t>
  </si>
  <si>
    <t>Mehis Krigul</t>
  </si>
  <si>
    <t>Lisete Vuntus</t>
  </si>
  <si>
    <t>Argo Laus</t>
  </si>
  <si>
    <t>Eve Palmar</t>
  </si>
  <si>
    <t>Piret Laus</t>
  </si>
  <si>
    <t>August Rozenthal</t>
  </si>
  <si>
    <t>Kunda Trans</t>
  </si>
  <si>
    <t>Katriin Horn</t>
  </si>
  <si>
    <t>Sten Lume</t>
  </si>
  <si>
    <t>Aivo Küüsmaa</t>
  </si>
  <si>
    <t>Jaanus Pohlak</t>
  </si>
  <si>
    <t>Rakvere Teater</t>
  </si>
  <si>
    <t>Lembit Tamm</t>
  </si>
  <si>
    <t>Heli Ruuto</t>
  </si>
  <si>
    <t>Margus Floren</t>
  </si>
  <si>
    <t>Eli Vainlo</t>
  </si>
  <si>
    <t>Ingmar Papstel</t>
  </si>
  <si>
    <t xml:space="preserve">Toode </t>
  </si>
  <si>
    <t>Andres Annula</t>
  </si>
  <si>
    <t>Annika Reinula</t>
  </si>
  <si>
    <t>Jeld Wen</t>
  </si>
  <si>
    <t>Kristel Karpp</t>
  </si>
  <si>
    <t>Martin Heintalu</t>
  </si>
  <si>
    <t>Margret Peiker</t>
  </si>
  <si>
    <t>Raivo Ruuto</t>
  </si>
  <si>
    <t>Jaanis Valter</t>
  </si>
  <si>
    <t>Larissa Vagel</t>
  </si>
  <si>
    <t>Andrei Kravtsov</t>
  </si>
  <si>
    <t>Andrei Gurkin</t>
  </si>
  <si>
    <t>Tõnis Reinula</t>
  </si>
  <si>
    <t>Aigar Kink</t>
  </si>
  <si>
    <t>Jaanus Komp</t>
  </si>
  <si>
    <t>Lya Jaadla</t>
  </si>
  <si>
    <t>Kaupo Einmann</t>
  </si>
  <si>
    <t>Mihkel Sepp</t>
  </si>
  <si>
    <t>Rägavere Huviklubi</t>
  </si>
  <si>
    <t>Marju Arumäe</t>
  </si>
  <si>
    <t>Rainer Lille</t>
  </si>
  <si>
    <t>Wiru Auto</t>
  </si>
  <si>
    <t>Kaido Urmet</t>
  </si>
  <si>
    <t xml:space="preserve">Andres Annula </t>
  </si>
  <si>
    <t>Aru Rail</t>
  </si>
  <si>
    <t>Kristin Undrest</t>
  </si>
  <si>
    <t>Andres Lume</t>
  </si>
  <si>
    <t>Indrek Lekko</t>
  </si>
  <si>
    <t>Katre Vinkel</t>
  </si>
  <si>
    <t>Siim Vinkel</t>
  </si>
  <si>
    <t>Risto Kollamaa</t>
  </si>
  <si>
    <t>Maarja Kaasik</t>
  </si>
  <si>
    <t>Toomas Erapart</t>
  </si>
  <si>
    <t>Kristo Kruusman</t>
  </si>
  <si>
    <t>FIRMALIIGA II voor  12.02.2013</t>
  </si>
  <si>
    <t>FIRMALIIGA II voor  13.02.2013</t>
  </si>
  <si>
    <t>FIRMALIIGA II voor 19.02.2013</t>
  </si>
  <si>
    <t>FIRMALIIGA II voor 20.02.2013</t>
  </si>
  <si>
    <t>Märt Maadla</t>
  </si>
  <si>
    <t>Ave Õis</t>
  </si>
  <si>
    <t>Ksenja Azarova</t>
  </si>
  <si>
    <t>Andrus Pilve</t>
  </si>
  <si>
    <t>Horre Urbus</t>
  </si>
  <si>
    <t>Indrek Papstel</t>
  </si>
  <si>
    <t>Mairit Pärna</t>
  </si>
  <si>
    <t>Mait Hein</t>
  </si>
  <si>
    <t>Toomas Eimla</t>
  </si>
  <si>
    <t>Peeter Pilv</t>
  </si>
  <si>
    <t xml:space="preserve">Mait Hein </t>
  </si>
  <si>
    <t>Raivo Ridala</t>
  </si>
  <si>
    <t>Kaidu Nõmmik</t>
  </si>
  <si>
    <t>Jairi Saksen</t>
  </si>
  <si>
    <t>Maris Hämarsalu</t>
  </si>
  <si>
    <t>Kristiina Tänavots</t>
  </si>
  <si>
    <t>Priit Normak</t>
  </si>
  <si>
    <t>FIRMALIIGA III voor  26.02.2013</t>
  </si>
  <si>
    <t>FIRMALIIGA III voor  27.02.2013</t>
  </si>
  <si>
    <t>FIRMALIIGA III voor 05.03.2013</t>
  </si>
  <si>
    <t>FIRMALIIGA III voor 06.03.2013</t>
  </si>
  <si>
    <t>Karolina Kivirand</t>
  </si>
  <si>
    <t>Andre Rozenthal</t>
  </si>
  <si>
    <t>Tõnu Tammjärv</t>
  </si>
  <si>
    <t>Ragnar Orgus</t>
  </si>
  <si>
    <t>Tauno Saapar</t>
  </si>
  <si>
    <t>Kairit Arpo</t>
  </si>
  <si>
    <t>Mart Suursu</t>
  </si>
  <si>
    <t>Leho Aros</t>
  </si>
  <si>
    <t>Markko Polski</t>
  </si>
  <si>
    <t>Margus Liimann</t>
  </si>
  <si>
    <t>Airis Floren</t>
  </si>
  <si>
    <t>Maarika Kivi</t>
  </si>
  <si>
    <t>Ülle Ristimägi</t>
  </si>
  <si>
    <t>Janno Vilberg</t>
  </si>
  <si>
    <t>Viljar Aros</t>
  </si>
  <si>
    <t>FIRMALIIGA IV voor  27.03.2013</t>
  </si>
  <si>
    <t>FIRMALIIGA IV voor 26.03.2013</t>
  </si>
  <si>
    <t>FIRMALIIGA IV voor 13.03.2013</t>
  </si>
  <si>
    <t>FIRMALIIGA IV voor 12.03.2013</t>
  </si>
  <si>
    <t>Kerli Veskus</t>
  </si>
  <si>
    <t>Siimo Oras</t>
  </si>
  <si>
    <t>Margo Nõmmets</t>
  </si>
  <si>
    <t>Kaidi Pitk</t>
  </si>
  <si>
    <t>Arvo Antropov</t>
  </si>
  <si>
    <t>Jüri Mändla</t>
  </si>
  <si>
    <t>Peeter Rästas</t>
  </si>
  <si>
    <t>Markus Stamm</t>
  </si>
  <si>
    <t>Argo Laos</t>
  </si>
  <si>
    <t>Ingrid Liivamäe</t>
  </si>
  <si>
    <t>Margo Lampe</t>
  </si>
  <si>
    <t>Allan Viilol</t>
  </si>
  <si>
    <t>Maarika Murumaa</t>
  </si>
  <si>
    <t>Kady Tiinas</t>
  </si>
  <si>
    <t>FIRMALIIGA V voor 09.04.2013</t>
  </si>
  <si>
    <t>FIRMALIIGA V voor 03.04.2013</t>
  </si>
  <si>
    <t>FIRMALIIGA V voor 02.04.2013</t>
  </si>
  <si>
    <t>FIRMALIIGA V voor  10.04.2013</t>
  </si>
  <si>
    <t>FIRMALIIGA VI voor  24.04.2013</t>
  </si>
  <si>
    <t>FIRMALIIGA VI voor 23.04.2013</t>
  </si>
  <si>
    <t>FIRMALIIGA VI voor 17.04.2013</t>
  </si>
  <si>
    <t>FIRMALIIGA VI voor 16.04.2013</t>
  </si>
  <si>
    <t>Kalmer Ehlvest</t>
  </si>
  <si>
    <t>Ardi Veldi</t>
  </si>
  <si>
    <t>Anne Raidla</t>
  </si>
  <si>
    <r>
      <t xml:space="preserve">Dan Arpo </t>
    </r>
    <r>
      <rPr>
        <b/>
        <sz val="16"/>
        <color indexed="10"/>
        <rFont val="Verdana"/>
        <family val="2"/>
      </rPr>
      <t xml:space="preserve"> -30</t>
    </r>
  </si>
  <si>
    <r>
      <t xml:space="preserve">Silfer </t>
    </r>
    <r>
      <rPr>
        <b/>
        <sz val="16"/>
        <color indexed="10"/>
        <rFont val="Verdana"/>
        <family val="2"/>
      </rPr>
      <t>-30</t>
    </r>
  </si>
  <si>
    <t>FIRMALIIGA VII voor 30.04.2013</t>
  </si>
  <si>
    <t>Danik Dunets</t>
  </si>
  <si>
    <t>Ivar Alavere</t>
  </si>
  <si>
    <t>FIRMALIIGA VII voor 02.05.2013</t>
  </si>
  <si>
    <t>FIRMALIIGA VII voor 07.05.2013</t>
  </si>
  <si>
    <t>FIRMALIIGA VII voor  08.05.2013</t>
  </si>
  <si>
    <r>
      <t xml:space="preserve">Dan Arpo </t>
    </r>
    <r>
      <rPr>
        <b/>
        <sz val="16"/>
        <color indexed="10"/>
        <rFont val="Verdana"/>
        <family val="2"/>
      </rPr>
      <t xml:space="preserve"> </t>
    </r>
  </si>
  <si>
    <t>Tõnu Roonet</t>
  </si>
  <si>
    <t>Terje Paju</t>
  </si>
  <si>
    <t>FINAALVOOR</t>
  </si>
  <si>
    <t>Punkte koos HK</t>
  </si>
  <si>
    <t>Kesk.koos hk</t>
  </si>
  <si>
    <t>Punkte ilma HK</t>
  </si>
  <si>
    <t>FIRMALIIGA finaalvoor 13.05.2013</t>
  </si>
  <si>
    <t>FIRMALIIGA finaalvoor 14.05.2013</t>
  </si>
  <si>
    <t>FIRMALIIGA finaalvoor 15.05.2013</t>
  </si>
  <si>
    <t>FIRMALIIGA finaalvoor 16.05.2013</t>
  </si>
  <si>
    <t>FIRMALIIGA finaalvoor  17.05.2013</t>
  </si>
  <si>
    <t>Julia Simuk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</si>
</sst>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_-* #,##0.0\ _k_r_-;\-* #,##0.0\ _k_r_-;_-* &quot;-&quot;??\ _k_r_-;_-@_-"/>
    <numFmt numFmtId="181" formatCode="0.0"/>
    <numFmt numFmtId="182" formatCode="0;[Red]0"/>
    <numFmt numFmtId="183" formatCode="_(* #,##0.0_);_(* \(#,##0.0\);_(* &quot;-&quot;??_);_(@_)"/>
    <numFmt numFmtId="184" formatCode="_(* #,##0_);_(* \(#,##0\);_(* &quot;-&quot;??_);_(@_)"/>
    <numFmt numFmtId="185" formatCode="mmm/yy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7">
    <font>
      <sz val="10"/>
      <name val="Arial"/>
      <family val="0"/>
    </font>
    <font>
      <b/>
      <sz val="10"/>
      <name val="Arial Baltic"/>
      <family val="2"/>
    </font>
    <font>
      <b/>
      <sz val="18"/>
      <name val="Arial Baltic"/>
      <family val="2"/>
    </font>
    <font>
      <b/>
      <sz val="10"/>
      <color indexed="62"/>
      <name val="Arial Baltic"/>
      <family val="2"/>
    </font>
    <font>
      <b/>
      <sz val="14"/>
      <name val="Arial Baltic"/>
      <family val="2"/>
    </font>
    <font>
      <sz val="10"/>
      <name val="Arial Baltic"/>
      <family val="2"/>
    </font>
    <font>
      <b/>
      <sz val="11"/>
      <name val="Arial Baltic"/>
      <family val="2"/>
    </font>
    <font>
      <sz val="11"/>
      <name val="Arial Baltic"/>
      <family val="2"/>
    </font>
    <font>
      <b/>
      <sz val="11"/>
      <color indexed="62"/>
      <name val="Arial Baltic"/>
      <family val="2"/>
    </font>
    <font>
      <b/>
      <sz val="11"/>
      <color indexed="20"/>
      <name val="Arial Baltic"/>
      <family val="2"/>
    </font>
    <font>
      <sz val="11"/>
      <color indexed="8"/>
      <name val="Arial Baltic"/>
      <family val="2"/>
    </font>
    <font>
      <b/>
      <sz val="11"/>
      <color indexed="10"/>
      <name val="Arial Baltic"/>
      <family val="2"/>
    </font>
    <font>
      <sz val="13"/>
      <name val="Arial"/>
      <family val="0"/>
    </font>
    <font>
      <b/>
      <sz val="10"/>
      <name val="Arial"/>
      <family val="0"/>
    </font>
    <font>
      <b/>
      <sz val="18"/>
      <name val="Verdana"/>
      <family val="2"/>
    </font>
    <font>
      <b/>
      <sz val="14"/>
      <name val="Verdana"/>
      <family val="2"/>
    </font>
    <font>
      <b/>
      <sz val="13"/>
      <name val="Verdana"/>
      <family val="2"/>
    </font>
    <font>
      <b/>
      <sz val="13"/>
      <color indexed="62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13"/>
      <color indexed="10"/>
      <name val="Verdana"/>
      <family val="2"/>
    </font>
    <font>
      <b/>
      <sz val="12"/>
      <color indexed="10"/>
      <name val="Verdana"/>
      <family val="2"/>
    </font>
    <font>
      <sz val="10"/>
      <name val="Verdana"/>
      <family val="2"/>
    </font>
    <font>
      <b/>
      <sz val="16"/>
      <name val="Verdana"/>
      <family val="2"/>
    </font>
    <font>
      <b/>
      <sz val="12"/>
      <color indexed="62"/>
      <name val="Verdana"/>
      <family val="2"/>
    </font>
    <font>
      <b/>
      <sz val="11"/>
      <name val="Verdana"/>
      <family val="2"/>
    </font>
    <font>
      <sz val="14"/>
      <name val="Verdana"/>
      <family val="2"/>
    </font>
    <font>
      <b/>
      <sz val="14"/>
      <color indexed="10"/>
      <name val="Verdana"/>
      <family val="2"/>
    </font>
    <font>
      <b/>
      <sz val="12"/>
      <color indexed="8"/>
      <name val="Verdana"/>
      <family val="2"/>
    </font>
    <font>
      <b/>
      <sz val="13"/>
      <name val="Arial"/>
      <family val="0"/>
    </font>
    <font>
      <b/>
      <sz val="12"/>
      <name val="Arial Baltic"/>
      <family val="2"/>
    </font>
    <font>
      <sz val="11"/>
      <color indexed="10"/>
      <name val="Arial Baltic"/>
      <family val="0"/>
    </font>
    <font>
      <sz val="11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1"/>
      <color indexed="61"/>
      <name val="Arial Baltic"/>
      <family val="2"/>
    </font>
    <font>
      <sz val="11"/>
      <color indexed="61"/>
      <name val="Arial Baltic"/>
      <family val="2"/>
    </font>
    <font>
      <b/>
      <sz val="10"/>
      <color indexed="10"/>
      <name val="Arial Baltic"/>
      <family val="0"/>
    </font>
    <font>
      <b/>
      <u val="single"/>
      <sz val="11"/>
      <name val="Arial Balt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3"/>
      <color indexed="10"/>
      <name val="Arial Baltic"/>
      <family val="2"/>
    </font>
    <font>
      <b/>
      <sz val="11"/>
      <color indexed="10"/>
      <name val="Arial"/>
      <family val="2"/>
    </font>
    <font>
      <b/>
      <sz val="14"/>
      <color indexed="10"/>
      <name val="Arial Baltic"/>
      <family val="2"/>
    </font>
    <font>
      <b/>
      <sz val="16"/>
      <color indexed="10"/>
      <name val="Verdana"/>
      <family val="2"/>
    </font>
    <font>
      <b/>
      <sz val="12"/>
      <color indexed="10"/>
      <name val="Arial Baltic"/>
      <family val="0"/>
    </font>
    <font>
      <b/>
      <u val="single"/>
      <sz val="12"/>
      <color indexed="10"/>
      <name val="Arial Baltic"/>
      <family val="2"/>
    </font>
    <font>
      <sz val="9"/>
      <color indexed="10"/>
      <name val="Arial Baltic"/>
      <family val="0"/>
    </font>
    <font>
      <b/>
      <sz val="11"/>
      <name val="Arial"/>
      <family val="2"/>
    </font>
    <font>
      <b/>
      <sz val="11"/>
      <color indexed="8"/>
      <name val="Arial Baltic"/>
      <family val="2"/>
    </font>
    <font>
      <b/>
      <sz val="9"/>
      <color indexed="10"/>
      <name val="Arial Baltic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/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/>
      <top style="thin">
        <color indexed="63"/>
      </top>
      <bottom>
        <color indexed="63"/>
      </bottom>
    </border>
    <border>
      <left style="medium"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/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/>
      <top style="thin">
        <color indexed="63"/>
      </top>
      <bottom style="medium">
        <color indexed="63"/>
      </bottom>
    </border>
    <border>
      <left style="medium"/>
      <right style="medium">
        <color indexed="63"/>
      </right>
      <top style="medium"/>
      <bottom style="thin">
        <color indexed="63"/>
      </bottom>
    </border>
    <border>
      <left style="medium">
        <color indexed="63"/>
      </left>
      <right style="medium"/>
      <top style="medium"/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medium"/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/>
      <top style="medium">
        <color indexed="63"/>
      </top>
      <bottom style="thin">
        <color indexed="63"/>
      </bottom>
    </border>
    <border>
      <left style="medium"/>
      <right style="medium">
        <color indexed="63"/>
      </right>
      <top style="thin">
        <color indexed="63"/>
      </top>
      <bottom style="medium"/>
    </border>
    <border>
      <left style="medium">
        <color indexed="63"/>
      </left>
      <right style="medium"/>
      <top style="thin">
        <color indexed="63"/>
      </top>
      <bottom style="medium"/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>
        <color indexed="63"/>
      </right>
      <top style="thin"/>
      <bottom style="medium"/>
    </border>
    <border>
      <left style="medium">
        <color indexed="63"/>
      </left>
      <right style="medium"/>
      <top style="thin"/>
      <bottom style="medium"/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>
        <color indexed="63"/>
      </right>
      <top style="medium"/>
      <bottom style="thin"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>
        <color indexed="63"/>
      </right>
      <top style="thin"/>
      <bottom style="thin"/>
    </border>
    <border>
      <left style="medium"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/>
      <top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8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0" fontId="45" fillId="3" borderId="0" applyNumberFormat="0" applyBorder="0" applyAlignment="0" applyProtection="0"/>
    <xf numFmtId="0" fontId="49" fillId="20" borderId="1" applyNumberFormat="0" applyAlignment="0" applyProtection="0"/>
    <xf numFmtId="0" fontId="51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7" fillId="7" borderId="1" applyNumberFormat="0" applyAlignment="0" applyProtection="0"/>
    <xf numFmtId="0" fontId="50" fillId="0" borderId="6" applyNumberFormat="0" applyFill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48" fillId="20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60">
    <xf numFmtId="0" fontId="0" fillId="0" borderId="0" xfId="0" applyAlignment="1">
      <alignment/>
    </xf>
    <xf numFmtId="0" fontId="0" fillId="24" borderId="0" xfId="0" applyFill="1" applyAlignment="1">
      <alignment/>
    </xf>
    <xf numFmtId="0" fontId="1" fillId="24" borderId="0" xfId="57" applyFont="1" applyFill="1" applyBorder="1" applyAlignment="1">
      <alignment horizontal="center"/>
      <protection/>
    </xf>
    <xf numFmtId="1" fontId="3" fillId="24" borderId="0" xfId="57" applyNumberFormat="1" applyFont="1" applyFill="1" applyBorder="1" applyAlignment="1">
      <alignment horizontal="center"/>
      <protection/>
    </xf>
    <xf numFmtId="0" fontId="1" fillId="24" borderId="0" xfId="57" applyFont="1" applyFill="1" applyBorder="1">
      <alignment/>
      <protection/>
    </xf>
    <xf numFmtId="0" fontId="4" fillId="24" borderId="0" xfId="57" applyFont="1" applyFill="1" applyBorder="1" applyAlignment="1">
      <alignment horizontal="center"/>
      <protection/>
    </xf>
    <xf numFmtId="0" fontId="1" fillId="24" borderId="10" xfId="57" applyFont="1" applyFill="1" applyBorder="1" applyAlignment="1">
      <alignment horizontal="center" vertical="center" wrapText="1"/>
      <protection/>
    </xf>
    <xf numFmtId="0" fontId="1" fillId="24" borderId="11" xfId="57" applyFont="1" applyFill="1" applyBorder="1" applyAlignment="1">
      <alignment horizontal="center" vertical="center" wrapText="1"/>
      <protection/>
    </xf>
    <xf numFmtId="0" fontId="5" fillId="24" borderId="10" xfId="57" applyFont="1" applyFill="1" applyBorder="1" applyAlignment="1">
      <alignment horizontal="center" vertical="center" wrapText="1"/>
      <protection/>
    </xf>
    <xf numFmtId="0" fontId="1" fillId="24" borderId="12" xfId="57" applyFont="1" applyFill="1" applyBorder="1" applyAlignment="1">
      <alignment horizontal="center" vertical="center" wrapText="1"/>
      <protection/>
    </xf>
    <xf numFmtId="0" fontId="5" fillId="24" borderId="12" xfId="57" applyFont="1" applyFill="1" applyBorder="1" applyAlignment="1">
      <alignment horizontal="center" vertical="center" wrapText="1"/>
      <protection/>
    </xf>
    <xf numFmtId="179" fontId="1" fillId="24" borderId="13" xfId="44" applyFont="1" applyFill="1" applyBorder="1" applyAlignment="1">
      <alignment horizontal="center" vertical="center" wrapText="1"/>
    </xf>
    <xf numFmtId="1" fontId="3" fillId="24" borderId="10" xfId="57" applyNumberFormat="1" applyFont="1" applyFill="1" applyBorder="1" applyAlignment="1">
      <alignment horizontal="center" vertical="center" wrapText="1"/>
      <protection/>
    </xf>
    <xf numFmtId="0" fontId="1" fillId="24" borderId="0" xfId="57" applyFont="1" applyFill="1" applyBorder="1" applyAlignment="1">
      <alignment vertical="center" wrapText="1"/>
      <protection/>
    </xf>
    <xf numFmtId="0" fontId="6" fillId="24" borderId="10" xfId="57" applyFont="1" applyFill="1" applyBorder="1" applyAlignment="1">
      <alignment horizontal="center"/>
      <protection/>
    </xf>
    <xf numFmtId="0" fontId="6" fillId="24" borderId="10" xfId="57" applyFont="1" applyFill="1" applyBorder="1" applyAlignment="1">
      <alignment horizontal="left"/>
      <protection/>
    </xf>
    <xf numFmtId="0" fontId="7" fillId="24" borderId="10" xfId="57" applyFont="1" applyFill="1" applyBorder="1" applyAlignment="1">
      <alignment horizontal="center"/>
      <protection/>
    </xf>
    <xf numFmtId="1" fontId="7" fillId="24" borderId="10" xfId="57" applyNumberFormat="1" applyFont="1" applyFill="1" applyBorder="1" applyAlignment="1">
      <alignment horizontal="center"/>
      <protection/>
    </xf>
    <xf numFmtId="179" fontId="6" fillId="24" borderId="10" xfId="44" applyFont="1" applyFill="1" applyBorder="1" applyAlignment="1">
      <alignment horizontal="center"/>
    </xf>
    <xf numFmtId="1" fontId="8" fillId="24" borderId="10" xfId="57" applyNumberFormat="1" applyFont="1" applyFill="1" applyBorder="1" applyAlignment="1">
      <alignment horizontal="center"/>
      <protection/>
    </xf>
    <xf numFmtId="0" fontId="6" fillId="24" borderId="0" xfId="57" applyFont="1" applyFill="1" applyBorder="1">
      <alignment/>
      <protection/>
    </xf>
    <xf numFmtId="0" fontId="9" fillId="24" borderId="10" xfId="57" applyFont="1" applyFill="1" applyBorder="1" applyAlignment="1">
      <alignment horizontal="center"/>
      <protection/>
    </xf>
    <xf numFmtId="0" fontId="10" fillId="24" borderId="10" xfId="57" applyFont="1" applyFill="1" applyBorder="1" applyAlignment="1">
      <alignment horizontal="center"/>
      <protection/>
    </xf>
    <xf numFmtId="1" fontId="10" fillId="24" borderId="10" xfId="57" applyNumberFormat="1" applyFont="1" applyFill="1" applyBorder="1" applyAlignment="1">
      <alignment horizontal="center"/>
      <protection/>
    </xf>
    <xf numFmtId="0" fontId="6" fillId="24" borderId="10" xfId="57" applyFont="1" applyFill="1" applyBorder="1" applyAlignment="1">
      <alignment horizontal="left"/>
      <protection/>
    </xf>
    <xf numFmtId="0" fontId="11" fillId="24" borderId="10" xfId="57" applyFont="1" applyFill="1" applyBorder="1" applyAlignment="1">
      <alignment horizontal="center"/>
      <protection/>
    </xf>
    <xf numFmtId="0" fontId="7" fillId="24" borderId="10" xfId="57" applyFont="1" applyFill="1" applyBorder="1" applyAlignment="1">
      <alignment horizontal="center"/>
      <protection/>
    </xf>
    <xf numFmtId="1" fontId="7" fillId="24" borderId="10" xfId="57" applyNumberFormat="1" applyFont="1" applyFill="1" applyBorder="1" applyAlignment="1">
      <alignment horizontal="center"/>
      <protection/>
    </xf>
    <xf numFmtId="1" fontId="6" fillId="24" borderId="10" xfId="57" applyNumberFormat="1" applyFont="1" applyFill="1" applyBorder="1" applyAlignment="1">
      <alignment horizontal="center"/>
      <protection/>
    </xf>
    <xf numFmtId="0" fontId="6" fillId="24" borderId="0" xfId="57" applyFont="1" applyFill="1" applyBorder="1" applyAlignment="1">
      <alignment horizontal="center"/>
      <protection/>
    </xf>
    <xf numFmtId="0" fontId="7" fillId="24" borderId="0" xfId="57" applyFont="1" applyFill="1" applyBorder="1" applyAlignment="1">
      <alignment horizontal="center"/>
      <protection/>
    </xf>
    <xf numFmtId="179" fontId="6" fillId="24" borderId="0" xfId="44" applyFont="1" applyFill="1" applyBorder="1" applyAlignment="1">
      <alignment horizontal="center"/>
    </xf>
    <xf numFmtId="1" fontId="8" fillId="24" borderId="0" xfId="57" applyNumberFormat="1" applyFont="1" applyFill="1" applyBorder="1" applyAlignment="1">
      <alignment horizontal="center"/>
      <protection/>
    </xf>
    <xf numFmtId="0" fontId="1" fillId="24" borderId="0" xfId="57" applyFont="1" applyFill="1" applyBorder="1" applyAlignment="1">
      <alignment horizontal="left"/>
      <protection/>
    </xf>
    <xf numFmtId="0" fontId="5" fillId="24" borderId="0" xfId="0" applyFont="1" applyFill="1" applyAlignment="1">
      <alignment/>
    </xf>
    <xf numFmtId="0" fontId="1" fillId="24" borderId="0" xfId="0" applyFont="1" applyFill="1" applyAlignment="1">
      <alignment/>
    </xf>
    <xf numFmtId="0" fontId="1" fillId="24" borderId="12" xfId="57" applyFont="1" applyFill="1" applyBorder="1" applyAlignment="1">
      <alignment horizontal="left" vertical="center" wrapText="1"/>
      <protection/>
    </xf>
    <xf numFmtId="0" fontId="6" fillId="24" borderId="10" xfId="57" applyFont="1" applyFill="1" applyBorder="1" applyAlignment="1">
      <alignment/>
      <protection/>
    </xf>
    <xf numFmtId="1" fontId="7" fillId="24" borderId="0" xfId="57" applyNumberFormat="1" applyFont="1" applyFill="1" applyBorder="1" applyAlignment="1">
      <alignment horizontal="center"/>
      <protection/>
    </xf>
    <xf numFmtId="0" fontId="7" fillId="24" borderId="0" xfId="57" applyFont="1" applyFill="1" applyBorder="1" applyAlignment="1">
      <alignment horizontal="center"/>
      <protection/>
    </xf>
    <xf numFmtId="0" fontId="12" fillId="24" borderId="0" xfId="0" applyFont="1" applyFill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 horizontal="center"/>
    </xf>
    <xf numFmtId="0" fontId="13" fillId="24" borderId="0" xfId="0" applyFont="1" applyFill="1" applyAlignment="1">
      <alignment/>
    </xf>
    <xf numFmtId="0" fontId="16" fillId="24" borderId="0" xfId="57" applyFont="1" applyFill="1">
      <alignment/>
      <protection/>
    </xf>
    <xf numFmtId="0" fontId="16" fillId="24" borderId="14" xfId="57" applyFont="1" applyFill="1" applyBorder="1" applyAlignment="1">
      <alignment horizontal="center"/>
      <protection/>
    </xf>
    <xf numFmtId="0" fontId="18" fillId="24" borderId="15" xfId="57" applyFont="1" applyFill="1" applyBorder="1" applyAlignment="1">
      <alignment horizontal="center"/>
      <protection/>
    </xf>
    <xf numFmtId="0" fontId="18" fillId="24" borderId="14" xfId="57" applyFont="1" applyFill="1" applyBorder="1" applyAlignment="1">
      <alignment horizontal="center"/>
      <protection/>
    </xf>
    <xf numFmtId="0" fontId="18" fillId="24" borderId="16" xfId="57" applyFont="1" applyFill="1" applyBorder="1" applyAlignment="1">
      <alignment horizontal="center"/>
      <protection/>
    </xf>
    <xf numFmtId="0" fontId="19" fillId="24" borderId="16" xfId="57" applyFont="1" applyFill="1" applyBorder="1" applyAlignment="1">
      <alignment horizontal="center"/>
      <protection/>
    </xf>
    <xf numFmtId="0" fontId="20" fillId="24" borderId="16" xfId="57" applyFont="1" applyFill="1" applyBorder="1" applyAlignment="1">
      <alignment horizontal="center"/>
      <protection/>
    </xf>
    <xf numFmtId="180" fontId="18" fillId="24" borderId="16" xfId="44" applyNumberFormat="1" applyFont="1" applyFill="1" applyBorder="1" applyAlignment="1">
      <alignment/>
    </xf>
    <xf numFmtId="180" fontId="19" fillId="24" borderId="16" xfId="44" applyNumberFormat="1" applyFont="1" applyFill="1" applyBorder="1" applyAlignment="1">
      <alignment horizontal="center"/>
    </xf>
    <xf numFmtId="0" fontId="16" fillId="24" borderId="17" xfId="57" applyFont="1" applyFill="1" applyBorder="1" applyAlignment="1">
      <alignment horizontal="center"/>
      <protection/>
    </xf>
    <xf numFmtId="0" fontId="18" fillId="24" borderId="18" xfId="57" applyFont="1" applyFill="1" applyBorder="1" applyAlignment="1">
      <alignment horizontal="center"/>
      <protection/>
    </xf>
    <xf numFmtId="0" fontId="18" fillId="24" borderId="17" xfId="57" applyFont="1" applyFill="1" applyBorder="1" applyAlignment="1">
      <alignment horizontal="center"/>
      <protection/>
    </xf>
    <xf numFmtId="0" fontId="19" fillId="24" borderId="18" xfId="57" applyFont="1" applyFill="1" applyBorder="1" applyAlignment="1">
      <alignment horizontal="center"/>
      <protection/>
    </xf>
    <xf numFmtId="0" fontId="18" fillId="24" borderId="19" xfId="57" applyFont="1" applyFill="1" applyBorder="1" applyAlignment="1">
      <alignment horizontal="center"/>
      <protection/>
    </xf>
    <xf numFmtId="49" fontId="23" fillId="24" borderId="18" xfId="57" applyNumberFormat="1" applyFont="1" applyFill="1" applyBorder="1" applyAlignment="1">
      <alignment horizontal="center"/>
      <protection/>
    </xf>
    <xf numFmtId="180" fontId="18" fillId="24" borderId="18" xfId="44" applyNumberFormat="1" applyFont="1" applyFill="1" applyBorder="1" applyAlignment="1">
      <alignment horizontal="center"/>
    </xf>
    <xf numFmtId="180" fontId="19" fillId="24" borderId="18" xfId="44" applyNumberFormat="1" applyFont="1" applyFill="1" applyBorder="1" applyAlignment="1">
      <alignment horizontal="center"/>
    </xf>
    <xf numFmtId="0" fontId="18" fillId="24" borderId="20" xfId="57" applyFont="1" applyFill="1" applyBorder="1" applyAlignment="1">
      <alignment horizontal="center"/>
      <protection/>
    </xf>
    <xf numFmtId="0" fontId="16" fillId="24" borderId="0" xfId="57" applyFont="1" applyFill="1" applyAlignment="1">
      <alignment vertical="center"/>
      <protection/>
    </xf>
    <xf numFmtId="0" fontId="25" fillId="24" borderId="21" xfId="57" applyFont="1" applyFill="1" applyBorder="1" applyAlignment="1">
      <alignment horizontal="center" vertical="center" wrapText="1"/>
      <protection/>
    </xf>
    <xf numFmtId="0" fontId="19" fillId="24" borderId="22" xfId="57" applyFont="1" applyFill="1" applyBorder="1" applyAlignment="1">
      <alignment horizontal="center" vertical="center" wrapText="1"/>
      <protection/>
    </xf>
    <xf numFmtId="0" fontId="18" fillId="24" borderId="23" xfId="57" applyFont="1" applyFill="1" applyBorder="1" applyAlignment="1">
      <alignment horizontal="center" vertical="center"/>
      <protection/>
    </xf>
    <xf numFmtId="0" fontId="18" fillId="24" borderId="24" xfId="57" applyFont="1" applyFill="1" applyBorder="1" applyAlignment="1">
      <alignment horizontal="center" vertical="center"/>
      <protection/>
    </xf>
    <xf numFmtId="0" fontId="26" fillId="24" borderId="24" xfId="57" applyFont="1" applyFill="1" applyBorder="1" applyAlignment="1">
      <alignment horizontal="center" vertical="center" wrapText="1"/>
      <protection/>
    </xf>
    <xf numFmtId="0" fontId="19" fillId="24" borderId="16" xfId="57" applyFont="1" applyFill="1" applyBorder="1" applyAlignment="1">
      <alignment horizontal="center" vertical="center" wrapText="1"/>
      <protection/>
    </xf>
    <xf numFmtId="0" fontId="18" fillId="24" borderId="25" xfId="57" applyFont="1" applyFill="1" applyBorder="1" applyAlignment="1">
      <alignment horizontal="center" vertical="center"/>
      <protection/>
    </xf>
    <xf numFmtId="0" fontId="26" fillId="24" borderId="16" xfId="57" applyFont="1" applyFill="1" applyBorder="1" applyAlignment="1">
      <alignment horizontal="center" vertical="center" wrapText="1"/>
      <protection/>
    </xf>
    <xf numFmtId="0" fontId="19" fillId="24" borderId="16" xfId="57" applyFont="1" applyFill="1" applyBorder="1" applyAlignment="1">
      <alignment horizontal="center" vertical="center"/>
      <protection/>
    </xf>
    <xf numFmtId="0" fontId="19" fillId="24" borderId="24" xfId="57" applyFont="1" applyFill="1" applyBorder="1" applyAlignment="1">
      <alignment horizontal="center" vertical="center"/>
      <protection/>
    </xf>
    <xf numFmtId="0" fontId="15" fillId="24" borderId="16" xfId="57" applyFont="1" applyFill="1" applyBorder="1" applyAlignment="1">
      <alignment horizontal="center" vertical="center"/>
      <protection/>
    </xf>
    <xf numFmtId="181" fontId="15" fillId="24" borderId="24" xfId="44" applyNumberFormat="1" applyFont="1" applyFill="1" applyBorder="1" applyAlignment="1">
      <alignment horizontal="center" vertical="center"/>
    </xf>
    <xf numFmtId="181" fontId="27" fillId="24" borderId="16" xfId="44" applyNumberFormat="1" applyFont="1" applyFill="1" applyBorder="1" applyAlignment="1">
      <alignment horizontal="center" vertical="center"/>
    </xf>
    <xf numFmtId="0" fontId="25" fillId="24" borderId="26" xfId="57" applyFont="1" applyFill="1" applyBorder="1" applyAlignment="1">
      <alignment horizontal="center" vertical="center"/>
      <protection/>
    </xf>
    <xf numFmtId="0" fontId="19" fillId="24" borderId="26" xfId="57" applyFont="1" applyFill="1" applyBorder="1" applyAlignment="1">
      <alignment horizontal="center" vertical="center"/>
      <protection/>
    </xf>
    <xf numFmtId="0" fontId="18" fillId="24" borderId="10" xfId="57" applyFont="1" applyFill="1" applyBorder="1" applyAlignment="1">
      <alignment horizontal="center" vertical="center"/>
      <protection/>
    </xf>
    <xf numFmtId="0" fontId="19" fillId="24" borderId="10" xfId="57" applyFont="1" applyFill="1" applyBorder="1" applyAlignment="1">
      <alignment horizontal="center" vertical="center"/>
      <protection/>
    </xf>
    <xf numFmtId="0" fontId="18" fillId="24" borderId="26" xfId="57" applyFont="1" applyFill="1" applyBorder="1" applyAlignment="1">
      <alignment horizontal="center" vertical="center"/>
      <protection/>
    </xf>
    <xf numFmtId="181" fontId="18" fillId="24" borderId="10" xfId="44" applyNumberFormat="1" applyFont="1" applyFill="1" applyBorder="1" applyAlignment="1">
      <alignment horizontal="center" vertical="center"/>
    </xf>
    <xf numFmtId="181" fontId="19" fillId="24" borderId="10" xfId="44" applyNumberFormat="1" applyFont="1" applyFill="1" applyBorder="1" applyAlignment="1">
      <alignment horizontal="center" vertical="center"/>
    </xf>
    <xf numFmtId="0" fontId="25" fillId="24" borderId="17" xfId="57" applyFont="1" applyFill="1" applyBorder="1" applyAlignment="1">
      <alignment horizontal="center" vertical="center"/>
      <protection/>
    </xf>
    <xf numFmtId="0" fontId="19" fillId="24" borderId="17" xfId="57" applyFont="1" applyFill="1" applyBorder="1" applyAlignment="1">
      <alignment horizontal="center" vertical="center"/>
      <protection/>
    </xf>
    <xf numFmtId="0" fontId="18" fillId="24" borderId="18" xfId="57" applyFont="1" applyFill="1" applyBorder="1" applyAlignment="1">
      <alignment horizontal="center" vertical="center"/>
      <protection/>
    </xf>
    <xf numFmtId="0" fontId="19" fillId="24" borderId="18" xfId="57" applyFont="1" applyFill="1" applyBorder="1" applyAlignment="1">
      <alignment horizontal="center" vertical="center"/>
      <protection/>
    </xf>
    <xf numFmtId="181" fontId="18" fillId="24" borderId="18" xfId="44" applyNumberFormat="1" applyFont="1" applyFill="1" applyBorder="1" applyAlignment="1">
      <alignment horizontal="center" vertical="center"/>
    </xf>
    <xf numFmtId="181" fontId="19" fillId="24" borderId="18" xfId="44" applyNumberFormat="1" applyFont="1" applyFill="1" applyBorder="1" applyAlignment="1">
      <alignment horizontal="center" vertical="center"/>
    </xf>
    <xf numFmtId="0" fontId="25" fillId="24" borderId="25" xfId="57" applyFont="1" applyFill="1" applyBorder="1" applyAlignment="1">
      <alignment horizontal="center" vertical="center" wrapText="1"/>
      <protection/>
    </xf>
    <xf numFmtId="0" fontId="15" fillId="24" borderId="24" xfId="57" applyFont="1" applyFill="1" applyBorder="1" applyAlignment="1">
      <alignment horizontal="center" vertical="center"/>
      <protection/>
    </xf>
    <xf numFmtId="181" fontId="15" fillId="24" borderId="16" xfId="44" applyNumberFormat="1" applyFont="1" applyFill="1" applyBorder="1" applyAlignment="1">
      <alignment horizontal="center" vertical="center"/>
    </xf>
    <xf numFmtId="0" fontId="18" fillId="24" borderId="16" xfId="57" applyFont="1" applyFill="1" applyBorder="1" applyAlignment="1">
      <alignment horizontal="center" vertical="center"/>
      <protection/>
    </xf>
    <xf numFmtId="0" fontId="18" fillId="24" borderId="14" xfId="57" applyFont="1" applyFill="1" applyBorder="1" applyAlignment="1">
      <alignment horizontal="center" vertical="center" wrapText="1"/>
      <protection/>
    </xf>
    <xf numFmtId="0" fontId="18" fillId="24" borderId="21" xfId="57" applyFont="1" applyFill="1" applyBorder="1" applyAlignment="1">
      <alignment horizontal="center" vertical="center"/>
      <protection/>
    </xf>
    <xf numFmtId="0" fontId="19" fillId="24" borderId="25" xfId="57" applyFont="1" applyFill="1" applyBorder="1" applyAlignment="1">
      <alignment horizontal="center" vertical="center"/>
      <protection/>
    </xf>
    <xf numFmtId="0" fontId="18" fillId="24" borderId="0" xfId="57" applyFont="1" applyFill="1" applyBorder="1" applyAlignment="1">
      <alignment horizontal="left" vertical="center"/>
      <protection/>
    </xf>
    <xf numFmtId="0" fontId="25" fillId="24" borderId="0" xfId="57" applyFont="1" applyFill="1" applyBorder="1" applyAlignment="1">
      <alignment horizontal="center" vertical="center"/>
      <protection/>
    </xf>
    <xf numFmtId="0" fontId="19" fillId="24" borderId="0" xfId="57" applyFont="1" applyFill="1" applyBorder="1" applyAlignment="1">
      <alignment horizontal="center" vertical="center"/>
      <protection/>
    </xf>
    <xf numFmtId="0" fontId="18" fillId="24" borderId="0" xfId="57" applyFont="1" applyFill="1" applyBorder="1" applyAlignment="1">
      <alignment horizontal="center" vertical="center"/>
      <protection/>
    </xf>
    <xf numFmtId="0" fontId="22" fillId="24" borderId="0" xfId="57" applyFont="1" applyFill="1" applyBorder="1" applyAlignment="1">
      <alignment horizontal="center" vertical="center"/>
      <protection/>
    </xf>
    <xf numFmtId="181" fontId="19" fillId="24" borderId="0" xfId="44" applyNumberFormat="1" applyFont="1" applyFill="1" applyBorder="1" applyAlignment="1">
      <alignment horizontal="center" vertical="center"/>
    </xf>
    <xf numFmtId="181" fontId="18" fillId="24" borderId="0" xfId="44" applyNumberFormat="1" applyFont="1" applyFill="1" applyBorder="1" applyAlignment="1">
      <alignment horizontal="center" vertical="center"/>
    </xf>
    <xf numFmtId="0" fontId="28" fillId="24" borderId="0" xfId="57" applyFont="1" applyFill="1" applyBorder="1" applyAlignment="1">
      <alignment horizontal="center" vertical="center"/>
      <protection/>
    </xf>
    <xf numFmtId="0" fontId="17" fillId="24" borderId="14" xfId="57" applyFont="1" applyFill="1" applyBorder="1" applyAlignment="1">
      <alignment horizontal="center"/>
      <protection/>
    </xf>
    <xf numFmtId="180" fontId="18" fillId="24" borderId="16" xfId="44" applyNumberFormat="1" applyFont="1" applyFill="1" applyBorder="1" applyAlignment="1">
      <alignment horizontal="center"/>
    </xf>
    <xf numFmtId="0" fontId="19" fillId="24" borderId="14" xfId="57" applyFont="1" applyFill="1" applyBorder="1" applyAlignment="1">
      <alignment horizontal="center" vertical="center" wrapText="1"/>
      <protection/>
    </xf>
    <xf numFmtId="0" fontId="25" fillId="24" borderId="25" xfId="57" applyFont="1" applyFill="1" applyBorder="1" applyAlignment="1">
      <alignment horizontal="center" vertical="center"/>
      <protection/>
    </xf>
    <xf numFmtId="0" fontId="19" fillId="24" borderId="24" xfId="57" applyFont="1" applyFill="1" applyBorder="1" applyAlignment="1">
      <alignment horizontal="center" vertical="center" wrapText="1"/>
      <protection/>
    </xf>
    <xf numFmtId="0" fontId="23" fillId="24" borderId="0" xfId="57" applyFont="1" applyFill="1" applyBorder="1" applyAlignment="1">
      <alignment horizontal="center" vertical="center"/>
      <protection/>
    </xf>
    <xf numFmtId="0" fontId="18" fillId="24" borderId="15" xfId="57" applyFont="1" applyFill="1" applyBorder="1" applyAlignment="1">
      <alignment horizontal="left"/>
      <protection/>
    </xf>
    <xf numFmtId="0" fontId="26" fillId="24" borderId="0" xfId="57" applyFont="1" applyFill="1" applyBorder="1" applyAlignment="1">
      <alignment horizontal="left" vertical="center"/>
      <protection/>
    </xf>
    <xf numFmtId="0" fontId="16" fillId="24" borderId="16" xfId="57" applyFont="1" applyFill="1" applyBorder="1" applyAlignment="1">
      <alignment horizontal="center"/>
      <protection/>
    </xf>
    <xf numFmtId="0" fontId="16" fillId="24" borderId="18" xfId="57" applyFont="1" applyFill="1" applyBorder="1" applyAlignment="1">
      <alignment horizontal="center"/>
      <protection/>
    </xf>
    <xf numFmtId="0" fontId="18" fillId="24" borderId="27" xfId="57" applyFont="1" applyFill="1" applyBorder="1" applyAlignment="1">
      <alignment horizontal="center"/>
      <protection/>
    </xf>
    <xf numFmtId="181" fontId="27" fillId="24" borderId="24" xfId="44" applyNumberFormat="1" applyFont="1" applyFill="1" applyBorder="1" applyAlignment="1">
      <alignment horizontal="center" vertical="center"/>
    </xf>
    <xf numFmtId="1" fontId="25" fillId="24" borderId="26" xfId="57" applyNumberFormat="1" applyFont="1" applyFill="1" applyBorder="1" applyAlignment="1">
      <alignment horizontal="center"/>
      <protection/>
    </xf>
    <xf numFmtId="0" fontId="12" fillId="24" borderId="0" xfId="0" applyFont="1" applyFill="1" applyAlignment="1">
      <alignment horizontal="center"/>
    </xf>
    <xf numFmtId="0" fontId="30" fillId="24" borderId="0" xfId="0" applyFont="1" applyFill="1" applyAlignment="1">
      <alignment/>
    </xf>
    <xf numFmtId="1" fontId="3" fillId="24" borderId="0" xfId="0" applyNumberFormat="1" applyFont="1" applyFill="1" applyAlignment="1">
      <alignment horizontal="center"/>
    </xf>
    <xf numFmtId="0" fontId="6" fillId="24" borderId="0" xfId="56" applyFont="1" applyFill="1">
      <alignment/>
      <protection/>
    </xf>
    <xf numFmtId="0" fontId="6" fillId="24" borderId="0" xfId="56" applyFont="1" applyFill="1" applyAlignment="1">
      <alignment horizontal="center"/>
      <protection/>
    </xf>
    <xf numFmtId="2" fontId="6" fillId="24" borderId="0" xfId="56" applyNumberFormat="1" applyFont="1" applyFill="1" applyAlignment="1">
      <alignment horizontal="center"/>
      <protection/>
    </xf>
    <xf numFmtId="1" fontId="6" fillId="24" borderId="0" xfId="56" applyNumberFormat="1" applyFont="1" applyFill="1" applyAlignment="1">
      <alignment horizontal="center"/>
      <protection/>
    </xf>
    <xf numFmtId="0" fontId="7" fillId="24" borderId="0" xfId="56" applyFont="1" applyFill="1">
      <alignment/>
      <protection/>
    </xf>
    <xf numFmtId="0" fontId="6" fillId="24" borderId="0" xfId="56" applyFont="1" applyFill="1" applyBorder="1">
      <alignment/>
      <protection/>
    </xf>
    <xf numFmtId="0" fontId="0" fillId="24" borderId="0" xfId="0" applyFont="1" applyFill="1" applyBorder="1" applyAlignment="1">
      <alignment/>
    </xf>
    <xf numFmtId="0" fontId="0" fillId="24" borderId="0" xfId="0" applyFont="1" applyFill="1" applyAlignment="1">
      <alignment/>
    </xf>
    <xf numFmtId="182" fontId="6" fillId="24" borderId="0" xfId="56" applyNumberFormat="1" applyFont="1" applyFill="1" applyAlignment="1">
      <alignment horizontal="center"/>
      <protection/>
    </xf>
    <xf numFmtId="0" fontId="4" fillId="24" borderId="0" xfId="56" applyFont="1" applyFill="1" applyAlignment="1">
      <alignment horizontal="center"/>
      <protection/>
    </xf>
    <xf numFmtId="0" fontId="6" fillId="24" borderId="18" xfId="56" applyFont="1" applyFill="1" applyBorder="1" applyAlignment="1">
      <alignment horizontal="center" vertical="center" wrapText="1"/>
      <protection/>
    </xf>
    <xf numFmtId="0" fontId="7" fillId="24" borderId="18" xfId="56" applyFont="1" applyFill="1" applyBorder="1" applyAlignment="1">
      <alignment horizontal="center" vertical="center" wrapText="1"/>
      <protection/>
    </xf>
    <xf numFmtId="0" fontId="6" fillId="24" borderId="10" xfId="56" applyFont="1" applyFill="1" applyBorder="1" applyAlignment="1">
      <alignment horizontal="center" vertical="center" wrapText="1"/>
      <protection/>
    </xf>
    <xf numFmtId="0" fontId="1" fillId="24" borderId="0" xfId="56" applyFont="1" applyFill="1" applyBorder="1" applyAlignment="1">
      <alignment vertical="center" wrapText="1"/>
      <protection/>
    </xf>
    <xf numFmtId="0" fontId="6" fillId="24" borderId="16" xfId="56" applyFont="1" applyFill="1" applyBorder="1" applyAlignment="1">
      <alignment horizontal="center"/>
      <protection/>
    </xf>
    <xf numFmtId="0" fontId="6" fillId="24" borderId="24" xfId="56" applyFont="1" applyFill="1" applyBorder="1" applyAlignment="1">
      <alignment horizontal="center"/>
      <protection/>
    </xf>
    <xf numFmtId="0" fontId="7" fillId="24" borderId="24" xfId="56" applyFont="1" applyFill="1" applyBorder="1" applyAlignment="1">
      <alignment horizontal="center"/>
      <protection/>
    </xf>
    <xf numFmtId="1" fontId="7" fillId="24" borderId="24" xfId="56" applyNumberFormat="1" applyFont="1" applyFill="1" applyBorder="1" applyAlignment="1">
      <alignment horizontal="center"/>
      <protection/>
    </xf>
    <xf numFmtId="0" fontId="6" fillId="24" borderId="24" xfId="56" applyFont="1" applyFill="1" applyBorder="1" applyAlignment="1">
      <alignment horizontal="center" vertical="center" wrapText="1"/>
      <protection/>
    </xf>
    <xf numFmtId="0" fontId="7" fillId="24" borderId="24" xfId="56" applyFont="1" applyFill="1" applyBorder="1" applyAlignment="1">
      <alignment horizontal="center" vertical="center" wrapText="1"/>
      <protection/>
    </xf>
    <xf numFmtId="1" fontId="7" fillId="24" borderId="24" xfId="56" applyNumberFormat="1" applyFont="1" applyFill="1" applyBorder="1" applyAlignment="1">
      <alignment horizontal="center" vertical="center" wrapText="1"/>
      <protection/>
    </xf>
    <xf numFmtId="0" fontId="6" fillId="24" borderId="10" xfId="56" applyFont="1" applyFill="1" applyBorder="1" applyAlignment="1">
      <alignment horizontal="center"/>
      <protection/>
    </xf>
    <xf numFmtId="181" fontId="6" fillId="24" borderId="10" xfId="56" applyNumberFormat="1" applyFont="1" applyFill="1" applyBorder="1" applyAlignment="1">
      <alignment horizontal="center"/>
      <protection/>
    </xf>
    <xf numFmtId="1" fontId="6" fillId="24" borderId="10" xfId="56" applyNumberFormat="1" applyFont="1" applyFill="1" applyBorder="1" applyAlignment="1">
      <alignment horizontal="center"/>
      <protection/>
    </xf>
    <xf numFmtId="1" fontId="7" fillId="24" borderId="10" xfId="56" applyNumberFormat="1" applyFont="1" applyFill="1" applyBorder="1" applyAlignment="1">
      <alignment horizontal="center"/>
      <protection/>
    </xf>
    <xf numFmtId="0" fontId="6" fillId="24" borderId="26" xfId="56" applyFont="1" applyFill="1" applyBorder="1" applyAlignment="1">
      <alignment horizontal="center"/>
      <protection/>
    </xf>
    <xf numFmtId="0" fontId="7" fillId="24" borderId="10" xfId="56" applyFont="1" applyFill="1" applyBorder="1" applyAlignment="1">
      <alignment horizontal="center"/>
      <protection/>
    </xf>
    <xf numFmtId="0" fontId="6" fillId="24" borderId="18" xfId="56" applyFont="1" applyFill="1" applyBorder="1" applyAlignment="1">
      <alignment horizontal="center"/>
      <protection/>
    </xf>
    <xf numFmtId="181" fontId="6" fillId="24" borderId="18" xfId="56" applyNumberFormat="1" applyFont="1" applyFill="1" applyBorder="1" applyAlignment="1">
      <alignment horizontal="center"/>
      <protection/>
    </xf>
    <xf numFmtId="1" fontId="6" fillId="24" borderId="18" xfId="56" applyNumberFormat="1" applyFont="1" applyFill="1" applyBorder="1" applyAlignment="1">
      <alignment horizontal="center"/>
      <protection/>
    </xf>
    <xf numFmtId="0" fontId="7" fillId="24" borderId="18" xfId="56" applyFont="1" applyFill="1" applyBorder="1" applyAlignment="1">
      <alignment horizontal="center"/>
      <protection/>
    </xf>
    <xf numFmtId="1" fontId="7" fillId="24" borderId="18" xfId="56" applyNumberFormat="1" applyFont="1" applyFill="1" applyBorder="1" applyAlignment="1">
      <alignment horizontal="center" vertical="center" wrapText="1"/>
      <protection/>
    </xf>
    <xf numFmtId="0" fontId="7" fillId="24" borderId="10" xfId="56" applyFont="1" applyFill="1" applyBorder="1" applyAlignment="1">
      <alignment horizontal="center" vertical="center" wrapText="1"/>
      <protection/>
    </xf>
    <xf numFmtId="1" fontId="7" fillId="24" borderId="10" xfId="56" applyNumberFormat="1" applyFont="1" applyFill="1" applyBorder="1" applyAlignment="1">
      <alignment horizontal="center" vertical="center" wrapText="1"/>
      <protection/>
    </xf>
    <xf numFmtId="1" fontId="7" fillId="24" borderId="18" xfId="56" applyNumberFormat="1" applyFont="1" applyFill="1" applyBorder="1" applyAlignment="1">
      <alignment horizontal="center"/>
      <protection/>
    </xf>
    <xf numFmtId="0" fontId="6" fillId="24" borderId="0" xfId="56" applyFont="1" applyFill="1" applyBorder="1" applyAlignment="1">
      <alignment horizontal="center"/>
      <protection/>
    </xf>
    <xf numFmtId="182" fontId="6" fillId="24" borderId="0" xfId="56" applyNumberFormat="1" applyFont="1" applyFill="1" applyBorder="1" applyAlignment="1">
      <alignment horizontal="center"/>
      <protection/>
    </xf>
    <xf numFmtId="0" fontId="7" fillId="24" borderId="0" xfId="56" applyFont="1" applyFill="1" applyBorder="1" applyAlignment="1">
      <alignment horizontal="center" vertical="center" wrapText="1"/>
      <protection/>
    </xf>
    <xf numFmtId="0" fontId="6" fillId="24" borderId="0" xfId="56" applyFont="1" applyFill="1" applyBorder="1" applyAlignment="1">
      <alignment horizontal="center" vertical="center" wrapText="1"/>
      <protection/>
    </xf>
    <xf numFmtId="181" fontId="6" fillId="24" borderId="0" xfId="56" applyNumberFormat="1" applyFont="1" applyFill="1" applyBorder="1" applyAlignment="1">
      <alignment horizontal="center"/>
      <protection/>
    </xf>
    <xf numFmtId="1" fontId="6" fillId="24" borderId="0" xfId="56" applyNumberFormat="1" applyFont="1" applyFill="1" applyBorder="1" applyAlignment="1">
      <alignment horizontal="center"/>
      <protection/>
    </xf>
    <xf numFmtId="1" fontId="7" fillId="24" borderId="0" xfId="56" applyNumberFormat="1" applyFont="1" applyFill="1" applyBorder="1" applyAlignment="1">
      <alignment horizontal="center"/>
      <protection/>
    </xf>
    <xf numFmtId="0" fontId="7" fillId="24" borderId="0" xfId="56" applyFont="1" applyFill="1" applyBorder="1" applyAlignment="1">
      <alignment horizontal="center"/>
      <protection/>
    </xf>
    <xf numFmtId="182" fontId="6" fillId="24" borderId="28" xfId="56" applyNumberFormat="1" applyFont="1" applyFill="1" applyBorder="1" applyAlignment="1">
      <alignment horizontal="center"/>
      <protection/>
    </xf>
    <xf numFmtId="2" fontId="6" fillId="24" borderId="0" xfId="56" applyNumberFormat="1" applyFont="1" applyFill="1" applyBorder="1" applyAlignment="1">
      <alignment horizontal="center"/>
      <protection/>
    </xf>
    <xf numFmtId="0" fontId="32" fillId="24" borderId="0" xfId="56" applyFont="1" applyFill="1" applyBorder="1">
      <alignment/>
      <protection/>
    </xf>
    <xf numFmtId="0" fontId="11" fillId="24" borderId="0" xfId="56" applyFont="1" applyFill="1" applyBorder="1">
      <alignment/>
      <protection/>
    </xf>
    <xf numFmtId="0" fontId="7" fillId="24" borderId="0" xfId="56" applyFont="1" applyFill="1" applyBorder="1">
      <alignment/>
      <protection/>
    </xf>
    <xf numFmtId="0" fontId="33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1" fontId="7" fillId="24" borderId="0" xfId="56" applyNumberFormat="1" applyFont="1" applyFill="1" applyBorder="1" applyAlignment="1">
      <alignment horizontal="center" vertical="center" wrapText="1"/>
      <protection/>
    </xf>
    <xf numFmtId="182" fontId="11" fillId="24" borderId="0" xfId="56" applyNumberFormat="1" applyFont="1" applyFill="1" applyBorder="1" applyAlignment="1">
      <alignment horizontal="center"/>
      <protection/>
    </xf>
    <xf numFmtId="0" fontId="11" fillId="24" borderId="0" xfId="56" applyFont="1" applyFill="1" applyBorder="1" applyAlignment="1">
      <alignment horizontal="center"/>
      <protection/>
    </xf>
    <xf numFmtId="181" fontId="11" fillId="24" borderId="0" xfId="56" applyNumberFormat="1" applyFont="1" applyFill="1" applyBorder="1" applyAlignment="1">
      <alignment horizontal="center"/>
      <protection/>
    </xf>
    <xf numFmtId="1" fontId="11" fillId="24" borderId="0" xfId="56" applyNumberFormat="1" applyFont="1" applyFill="1" applyBorder="1" applyAlignment="1">
      <alignment horizontal="center"/>
      <protection/>
    </xf>
    <xf numFmtId="0" fontId="32" fillId="24" borderId="0" xfId="56" applyFont="1" applyFill="1" applyBorder="1" applyAlignment="1">
      <alignment horizontal="center"/>
      <protection/>
    </xf>
    <xf numFmtId="16" fontId="7" fillId="24" borderId="0" xfId="56" applyNumberFormat="1" applyFont="1" applyFill="1" applyBorder="1" applyAlignment="1">
      <alignment horizontal="center" vertical="center" wrapText="1"/>
      <protection/>
    </xf>
    <xf numFmtId="16" fontId="7" fillId="24" borderId="0" xfId="56" applyNumberFormat="1" applyFont="1" applyFill="1" applyBorder="1" applyAlignment="1">
      <alignment horizontal="center" vertical="center" wrapText="1"/>
      <protection/>
    </xf>
    <xf numFmtId="1" fontId="7" fillId="24" borderId="0" xfId="57" applyNumberFormat="1" applyFont="1" applyFill="1" applyBorder="1" applyAlignment="1">
      <alignment horizontal="center" vertical="center"/>
      <protection/>
    </xf>
    <xf numFmtId="0" fontId="7" fillId="24" borderId="0" xfId="56" applyFont="1" applyFill="1" applyBorder="1" applyAlignment="1">
      <alignment horizontal="center"/>
      <protection/>
    </xf>
    <xf numFmtId="0" fontId="12" fillId="24" borderId="0" xfId="0" applyFont="1" applyFill="1" applyBorder="1" applyAlignment="1">
      <alignment/>
    </xf>
    <xf numFmtId="0" fontId="34" fillId="24" borderId="0" xfId="0" applyFont="1" applyFill="1" applyAlignment="1">
      <alignment horizontal="left"/>
    </xf>
    <xf numFmtId="0" fontId="12" fillId="24" borderId="0" xfId="0" applyFont="1" applyFill="1" applyAlignment="1">
      <alignment horizontal="left"/>
    </xf>
    <xf numFmtId="0" fontId="36" fillId="25" borderId="29" xfId="56" applyFont="1" applyFill="1" applyBorder="1" applyAlignment="1">
      <alignment horizontal="center"/>
      <protection/>
    </xf>
    <xf numFmtId="0" fontId="6" fillId="25" borderId="29" xfId="56" applyFont="1" applyFill="1" applyBorder="1" applyAlignment="1">
      <alignment horizontal="center"/>
      <protection/>
    </xf>
    <xf numFmtId="0" fontId="7" fillId="25" borderId="29" xfId="56" applyFont="1" applyFill="1" applyBorder="1" applyAlignment="1">
      <alignment horizontal="center"/>
      <protection/>
    </xf>
    <xf numFmtId="0" fontId="35" fillId="24" borderId="0" xfId="0" applyFont="1" applyFill="1" applyBorder="1" applyAlignment="1">
      <alignment/>
    </xf>
    <xf numFmtId="0" fontId="7" fillId="25" borderId="30" xfId="56" applyFont="1" applyFill="1" applyBorder="1" applyAlignment="1">
      <alignment horizontal="center"/>
      <protection/>
    </xf>
    <xf numFmtId="0" fontId="6" fillId="25" borderId="30" xfId="56" applyFont="1" applyFill="1" applyBorder="1" applyAlignment="1">
      <alignment horizontal="center" vertical="center" wrapText="1"/>
      <protection/>
    </xf>
    <xf numFmtId="0" fontId="7" fillId="25" borderId="29" xfId="56" applyFont="1" applyFill="1" applyBorder="1" applyAlignment="1">
      <alignment horizontal="center" vertical="center" wrapText="1"/>
      <protection/>
    </xf>
    <xf numFmtId="0" fontId="6" fillId="25" borderId="29" xfId="56" applyFont="1" applyFill="1" applyBorder="1" applyAlignment="1">
      <alignment horizontal="center" vertical="center" wrapText="1"/>
      <protection/>
    </xf>
    <xf numFmtId="0" fontId="7" fillId="25" borderId="30" xfId="56" applyFont="1" applyFill="1" applyBorder="1" applyAlignment="1">
      <alignment horizontal="center" vertical="center" wrapText="1"/>
      <protection/>
    </xf>
    <xf numFmtId="0" fontId="5" fillId="24" borderId="18" xfId="56" applyFont="1" applyFill="1" applyBorder="1" applyAlignment="1">
      <alignment horizontal="center" vertical="center" wrapText="1"/>
      <protection/>
    </xf>
    <xf numFmtId="0" fontId="6" fillId="0" borderId="10" xfId="56" applyFont="1" applyFill="1" applyBorder="1" applyAlignment="1">
      <alignment horizontal="center"/>
      <protection/>
    </xf>
    <xf numFmtId="0" fontId="6" fillId="0" borderId="26" xfId="56" applyFont="1" applyFill="1" applyBorder="1" applyAlignment="1">
      <alignment horizontal="center"/>
      <protection/>
    </xf>
    <xf numFmtId="0" fontId="6" fillId="0" borderId="18" xfId="56" applyFont="1" applyFill="1" applyBorder="1" applyAlignment="1">
      <alignment horizontal="center"/>
      <protection/>
    </xf>
    <xf numFmtId="0" fontId="11" fillId="24" borderId="0" xfId="56" applyFont="1" applyFill="1" applyAlignment="1">
      <alignment horizontal="center"/>
      <protection/>
    </xf>
    <xf numFmtId="2" fontId="11" fillId="24" borderId="0" xfId="56" applyNumberFormat="1" applyFont="1" applyFill="1" applyAlignment="1">
      <alignment horizontal="center"/>
      <protection/>
    </xf>
    <xf numFmtId="1" fontId="11" fillId="24" borderId="0" xfId="56" applyNumberFormat="1" applyFont="1" applyFill="1" applyAlignment="1">
      <alignment horizontal="center"/>
      <protection/>
    </xf>
    <xf numFmtId="0" fontId="32" fillId="24" borderId="0" xfId="56" applyFont="1" applyFill="1">
      <alignment/>
      <protection/>
    </xf>
    <xf numFmtId="0" fontId="6" fillId="24" borderId="12" xfId="56" applyFont="1" applyFill="1" applyBorder="1" applyAlignment="1">
      <alignment horizontal="center"/>
      <protection/>
    </xf>
    <xf numFmtId="0" fontId="38" fillId="24" borderId="0" xfId="57" applyFont="1" applyFill="1" applyBorder="1" applyAlignment="1">
      <alignment horizontal="center"/>
      <protection/>
    </xf>
    <xf numFmtId="0" fontId="18" fillId="24" borderId="31" xfId="57" applyFont="1" applyFill="1" applyBorder="1" applyAlignment="1">
      <alignment vertical="center"/>
      <protection/>
    </xf>
    <xf numFmtId="0" fontId="18" fillId="24" borderId="32" xfId="57" applyFont="1" applyFill="1" applyBorder="1" applyAlignment="1">
      <alignment vertical="center"/>
      <protection/>
    </xf>
    <xf numFmtId="0" fontId="34" fillId="26" borderId="0" xfId="0" applyFont="1" applyFill="1" applyAlignment="1">
      <alignment/>
    </xf>
    <xf numFmtId="0" fontId="0" fillId="26" borderId="0" xfId="0" applyFill="1" applyAlignment="1">
      <alignment/>
    </xf>
    <xf numFmtId="0" fontId="6" fillId="0" borderId="25" xfId="56" applyFont="1" applyFill="1" applyBorder="1" applyAlignment="1">
      <alignment horizontal="center"/>
      <protection/>
    </xf>
    <xf numFmtId="0" fontId="11" fillId="24" borderId="0" xfId="56" applyFont="1" applyFill="1" applyAlignment="1">
      <alignment horizontal="left"/>
      <protection/>
    </xf>
    <xf numFmtId="0" fontId="18" fillId="24" borderId="31" xfId="57" applyFont="1" applyFill="1" applyBorder="1" applyAlignment="1">
      <alignment horizontal="left" vertical="center"/>
      <protection/>
    </xf>
    <xf numFmtId="0" fontId="18" fillId="24" borderId="32" xfId="57" applyFont="1" applyFill="1" applyBorder="1" applyAlignment="1">
      <alignment horizontal="left" vertical="center"/>
      <protection/>
    </xf>
    <xf numFmtId="0" fontId="29" fillId="24" borderId="31" xfId="57" applyFont="1" applyFill="1" applyBorder="1" applyAlignment="1">
      <alignment horizontal="left" vertical="center"/>
      <protection/>
    </xf>
    <xf numFmtId="0" fontId="29" fillId="24" borderId="32" xfId="57" applyFont="1" applyFill="1" applyBorder="1" applyAlignment="1">
      <alignment horizontal="left" vertical="center"/>
      <protection/>
    </xf>
    <xf numFmtId="0" fontId="17" fillId="24" borderId="17" xfId="57" applyFont="1" applyFill="1" applyBorder="1" applyAlignment="1">
      <alignment horizontal="center"/>
      <protection/>
    </xf>
    <xf numFmtId="0" fontId="17" fillId="24" borderId="21" xfId="57" applyFont="1" applyFill="1" applyBorder="1" applyAlignment="1">
      <alignment horizontal="center"/>
      <protection/>
    </xf>
    <xf numFmtId="0" fontId="21" fillId="24" borderId="17" xfId="57" applyFont="1" applyFill="1" applyBorder="1" applyAlignment="1">
      <alignment horizontal="center"/>
      <protection/>
    </xf>
    <xf numFmtId="0" fontId="18" fillId="27" borderId="33" xfId="57" applyFont="1" applyFill="1" applyBorder="1" applyAlignment="1">
      <alignment vertical="center"/>
      <protection/>
    </xf>
    <xf numFmtId="0" fontId="16" fillId="27" borderId="34" xfId="57" applyFont="1" applyFill="1" applyBorder="1" applyAlignment="1">
      <alignment vertical="center"/>
      <protection/>
    </xf>
    <xf numFmtId="0" fontId="25" fillId="24" borderId="17" xfId="57" applyFont="1" applyFill="1" applyBorder="1" applyAlignment="1" quotePrefix="1">
      <alignment horizontal="center" vertical="center"/>
      <protection/>
    </xf>
    <xf numFmtId="0" fontId="6" fillId="25" borderId="35" xfId="56" applyFont="1" applyFill="1" applyBorder="1" applyAlignment="1">
      <alignment horizontal="center"/>
      <protection/>
    </xf>
    <xf numFmtId="181" fontId="6" fillId="24" borderId="16" xfId="56" applyNumberFormat="1" applyFont="1" applyFill="1" applyBorder="1" applyAlignment="1">
      <alignment horizontal="center"/>
      <protection/>
    </xf>
    <xf numFmtId="1" fontId="6" fillId="24" borderId="16" xfId="56" applyNumberFormat="1" applyFont="1" applyFill="1" applyBorder="1" applyAlignment="1">
      <alignment horizontal="center"/>
      <protection/>
    </xf>
    <xf numFmtId="181" fontId="36" fillId="25" borderId="29" xfId="56" applyNumberFormat="1" applyFont="1" applyFill="1" applyBorder="1" applyAlignment="1">
      <alignment horizontal="center"/>
      <protection/>
    </xf>
    <xf numFmtId="1" fontId="36" fillId="25" borderId="29" xfId="56" applyNumberFormat="1" applyFont="1" applyFill="1" applyBorder="1" applyAlignment="1">
      <alignment horizontal="center"/>
      <protection/>
    </xf>
    <xf numFmtId="0" fontId="6" fillId="0" borderId="16" xfId="56" applyFont="1" applyFill="1" applyBorder="1" applyAlignment="1">
      <alignment horizontal="center"/>
      <protection/>
    </xf>
    <xf numFmtId="0" fontId="6" fillId="26" borderId="10" xfId="56" applyFont="1" applyFill="1" applyBorder="1" applyAlignment="1">
      <alignment horizontal="center"/>
      <protection/>
    </xf>
    <xf numFmtId="0" fontId="18" fillId="27" borderId="36" xfId="57" applyFont="1" applyFill="1" applyBorder="1" applyAlignment="1">
      <alignment vertical="center"/>
      <protection/>
    </xf>
    <xf numFmtId="0" fontId="16" fillId="27" borderId="37" xfId="57" applyFont="1" applyFill="1" applyBorder="1" applyAlignment="1">
      <alignment vertical="center"/>
      <protection/>
    </xf>
    <xf numFmtId="0" fontId="22" fillId="24" borderId="10" xfId="57" applyFont="1" applyFill="1" applyBorder="1" applyAlignment="1">
      <alignment horizontal="center" vertical="center"/>
      <protection/>
    </xf>
    <xf numFmtId="0" fontId="6" fillId="24" borderId="16" xfId="56" applyFont="1" applyFill="1" applyBorder="1" applyAlignment="1">
      <alignment horizontal="center"/>
      <protection/>
    </xf>
    <xf numFmtId="0" fontId="22" fillId="24" borderId="17" xfId="57" applyFont="1" applyFill="1" applyBorder="1" applyAlignment="1">
      <alignment horizontal="center" vertical="center"/>
      <protection/>
    </xf>
    <xf numFmtId="0" fontId="7" fillId="24" borderId="30" xfId="56" applyFont="1" applyFill="1" applyBorder="1" applyAlignment="1">
      <alignment horizontal="center" vertical="center" wrapText="1"/>
      <protection/>
    </xf>
    <xf numFmtId="182" fontId="6" fillId="24" borderId="10" xfId="56" applyNumberFormat="1" applyFont="1" applyFill="1" applyBorder="1" applyAlignment="1">
      <alignment horizontal="center"/>
      <protection/>
    </xf>
    <xf numFmtId="181" fontId="6" fillId="24" borderId="12" xfId="56" applyNumberFormat="1" applyFont="1" applyFill="1" applyBorder="1" applyAlignment="1">
      <alignment horizontal="center"/>
      <protection/>
    </xf>
    <xf numFmtId="1" fontId="6" fillId="24" borderId="12" xfId="56" applyNumberFormat="1" applyFont="1" applyFill="1" applyBorder="1" applyAlignment="1">
      <alignment horizontal="center"/>
      <protection/>
    </xf>
    <xf numFmtId="0" fontId="6" fillId="0" borderId="12" xfId="56" applyFont="1" applyFill="1" applyBorder="1" applyAlignment="1">
      <alignment horizontal="center"/>
      <protection/>
    </xf>
    <xf numFmtId="182" fontId="36" fillId="25" borderId="38" xfId="56" applyNumberFormat="1" applyFont="1" applyFill="1" applyBorder="1" applyAlignment="1">
      <alignment horizontal="center"/>
      <protection/>
    </xf>
    <xf numFmtId="16" fontId="11" fillId="24" borderId="39" xfId="56" applyNumberFormat="1" applyFont="1" applyFill="1" applyBorder="1" applyAlignment="1">
      <alignment horizontal="center" vertical="center" wrapText="1"/>
      <protection/>
    </xf>
    <xf numFmtId="16" fontId="6" fillId="24" borderId="39" xfId="56" applyNumberFormat="1" applyFont="1" applyFill="1" applyBorder="1" applyAlignment="1">
      <alignment horizontal="center" vertical="center" wrapText="1"/>
      <protection/>
    </xf>
    <xf numFmtId="0" fontId="32" fillId="24" borderId="39" xfId="56" applyFont="1" applyFill="1" applyBorder="1" applyAlignment="1">
      <alignment horizontal="center" vertical="center" wrapText="1"/>
      <protection/>
    </xf>
    <xf numFmtId="0" fontId="32" fillId="24" borderId="39" xfId="56" applyFont="1" applyFill="1" applyBorder="1" applyAlignment="1">
      <alignment horizontal="center" vertical="center" wrapText="1"/>
      <protection/>
    </xf>
    <xf numFmtId="0" fontId="37" fillId="25" borderId="40" xfId="56" applyFont="1" applyFill="1" applyBorder="1" applyAlignment="1">
      <alignment horizontal="center" vertical="center" wrapText="1"/>
      <protection/>
    </xf>
    <xf numFmtId="0" fontId="37" fillId="25" borderId="29" xfId="56" applyFont="1" applyFill="1" applyBorder="1" applyAlignment="1">
      <alignment horizontal="center"/>
      <protection/>
    </xf>
    <xf numFmtId="0" fontId="7" fillId="24" borderId="41" xfId="56" applyFont="1" applyFill="1" applyBorder="1" applyAlignment="1">
      <alignment horizontal="center" vertical="center" wrapText="1"/>
      <protection/>
    </xf>
    <xf numFmtId="1" fontId="7" fillId="24" borderId="16" xfId="56" applyNumberFormat="1" applyFont="1" applyFill="1" applyBorder="1" applyAlignment="1">
      <alignment horizontal="center"/>
      <protection/>
    </xf>
    <xf numFmtId="0" fontId="25" fillId="24" borderId="42" xfId="57" applyFont="1" applyFill="1" applyBorder="1" applyAlignment="1">
      <alignment horizontal="center" vertical="center"/>
      <protection/>
    </xf>
    <xf numFmtId="181" fontId="6" fillId="24" borderId="24" xfId="56" applyNumberFormat="1" applyFont="1" applyFill="1" applyBorder="1" applyAlignment="1">
      <alignment horizontal="center"/>
      <protection/>
    </xf>
    <xf numFmtId="1" fontId="6" fillId="24" borderId="24" xfId="56" applyNumberFormat="1" applyFont="1" applyFill="1" applyBorder="1" applyAlignment="1">
      <alignment horizontal="center"/>
      <protection/>
    </xf>
    <xf numFmtId="0" fontId="6" fillId="0" borderId="24" xfId="56" applyFont="1" applyFill="1" applyBorder="1" applyAlignment="1">
      <alignment horizontal="center"/>
      <protection/>
    </xf>
    <xf numFmtId="181" fontId="22" fillId="24" borderId="10" xfId="44" applyNumberFormat="1" applyFont="1" applyFill="1" applyBorder="1" applyAlignment="1">
      <alignment horizontal="center" vertical="center"/>
    </xf>
    <xf numFmtId="181" fontId="22" fillId="24" borderId="18" xfId="44" applyNumberFormat="1" applyFont="1" applyFill="1" applyBorder="1" applyAlignment="1">
      <alignment horizontal="center" vertical="center"/>
    </xf>
    <xf numFmtId="181" fontId="28" fillId="24" borderId="24" xfId="44" applyNumberFormat="1" applyFont="1" applyFill="1" applyBorder="1" applyAlignment="1">
      <alignment horizontal="center" vertical="center"/>
    </xf>
    <xf numFmtId="0" fontId="22" fillId="24" borderId="18" xfId="57" applyFont="1" applyFill="1" applyBorder="1" applyAlignment="1">
      <alignment horizontal="center" vertical="center"/>
      <protection/>
    </xf>
    <xf numFmtId="0" fontId="22" fillId="24" borderId="26" xfId="57" applyFont="1" applyFill="1" applyBorder="1" applyAlignment="1">
      <alignment horizontal="center" vertical="center"/>
      <protection/>
    </xf>
    <xf numFmtId="16" fontId="11" fillId="24" borderId="41" xfId="56" applyNumberFormat="1" applyFont="1" applyFill="1" applyBorder="1" applyAlignment="1">
      <alignment horizontal="center" vertical="center" wrapText="1"/>
      <protection/>
    </xf>
    <xf numFmtId="0" fontId="6" fillId="24" borderId="17" xfId="56" applyFont="1" applyFill="1" applyBorder="1" applyAlignment="1">
      <alignment horizontal="center"/>
      <protection/>
    </xf>
    <xf numFmtId="182" fontId="6" fillId="24" borderId="18" xfId="56" applyNumberFormat="1" applyFont="1" applyFill="1" applyBorder="1" applyAlignment="1">
      <alignment horizontal="center" vertical="center" wrapText="1"/>
      <protection/>
    </xf>
    <xf numFmtId="0" fontId="1" fillId="24" borderId="43" xfId="56" applyFont="1" applyFill="1" applyBorder="1" applyAlignment="1">
      <alignment horizontal="center" vertical="center" wrapText="1"/>
      <protection/>
    </xf>
    <xf numFmtId="0" fontId="1" fillId="24" borderId="18" xfId="56" applyFont="1" applyFill="1" applyBorder="1" applyAlignment="1">
      <alignment horizontal="center" vertical="center" wrapText="1"/>
      <protection/>
    </xf>
    <xf numFmtId="2" fontId="1" fillId="24" borderId="18" xfId="56" applyNumberFormat="1" applyFont="1" applyFill="1" applyBorder="1" applyAlignment="1">
      <alignment horizontal="center" vertical="center" wrapText="1"/>
      <protection/>
    </xf>
    <xf numFmtId="1" fontId="1" fillId="24" borderId="18" xfId="56" applyNumberFormat="1" applyFont="1" applyFill="1" applyBorder="1" applyAlignment="1">
      <alignment horizontal="center" vertical="center" wrapText="1"/>
      <protection/>
    </xf>
    <xf numFmtId="1" fontId="7" fillId="24" borderId="12" xfId="56" applyNumberFormat="1" applyFont="1" applyFill="1" applyBorder="1" applyAlignment="1">
      <alignment horizontal="center"/>
      <protection/>
    </xf>
    <xf numFmtId="0" fontId="16" fillId="24" borderId="33" xfId="57" applyFont="1" applyFill="1" applyBorder="1" applyAlignment="1">
      <alignment vertical="center"/>
      <protection/>
    </xf>
    <xf numFmtId="1" fontId="6" fillId="0" borderId="10" xfId="56" applyNumberFormat="1" applyFont="1" applyFill="1" applyBorder="1" applyAlignment="1">
      <alignment horizontal="center"/>
      <protection/>
    </xf>
    <xf numFmtId="0" fontId="7" fillId="24" borderId="12" xfId="56" applyFont="1" applyFill="1" applyBorder="1" applyAlignment="1">
      <alignment horizontal="center"/>
      <protection/>
    </xf>
    <xf numFmtId="0" fontId="57" fillId="24" borderId="0" xfId="56" applyFont="1" applyFill="1" applyAlignment="1">
      <alignment horizontal="center"/>
      <protection/>
    </xf>
    <xf numFmtId="16" fontId="11" fillId="24" borderId="30" xfId="56" applyNumberFormat="1" applyFont="1" applyFill="1" applyBorder="1" applyAlignment="1">
      <alignment horizontal="center" vertical="center" wrapText="1"/>
      <protection/>
    </xf>
    <xf numFmtId="0" fontId="6" fillId="26" borderId="18" xfId="56" applyFont="1" applyFill="1" applyBorder="1" applyAlignment="1">
      <alignment horizontal="center"/>
      <protection/>
    </xf>
    <xf numFmtId="0" fontId="18" fillId="24" borderId="22" xfId="57" applyFont="1" applyFill="1" applyBorder="1" applyAlignment="1">
      <alignment horizontal="center" vertical="center" wrapText="1"/>
      <protection/>
    </xf>
    <xf numFmtId="0" fontId="35" fillId="0" borderId="0" xfId="0" applyFont="1" applyFill="1" applyBorder="1" applyAlignment="1">
      <alignment/>
    </xf>
    <xf numFmtId="0" fontId="0" fillId="26" borderId="0" xfId="0" applyFill="1" applyAlignment="1">
      <alignment/>
    </xf>
    <xf numFmtId="0" fontId="17" fillId="24" borderId="18" xfId="57" applyFont="1" applyFill="1" applyBorder="1" applyAlignment="1">
      <alignment horizontal="center"/>
      <protection/>
    </xf>
    <xf numFmtId="0" fontId="17" fillId="24" borderId="16" xfId="57" applyFont="1" applyFill="1" applyBorder="1" applyAlignment="1">
      <alignment horizontal="center"/>
      <protection/>
    </xf>
    <xf numFmtId="0" fontId="21" fillId="24" borderId="18" xfId="57" applyFont="1" applyFill="1" applyBorder="1" applyAlignment="1">
      <alignment horizontal="center"/>
      <protection/>
    </xf>
    <xf numFmtId="16" fontId="11" fillId="24" borderId="39" xfId="56" applyNumberFormat="1" applyFont="1" applyFill="1" applyBorder="1" applyAlignment="1">
      <alignment horizontal="center" vertical="center" wrapText="1"/>
      <protection/>
    </xf>
    <xf numFmtId="0" fontId="18" fillId="24" borderId="17" xfId="57" applyFont="1" applyFill="1" applyBorder="1" applyAlignment="1">
      <alignment horizontal="center" vertical="center"/>
      <protection/>
    </xf>
    <xf numFmtId="0" fontId="25" fillId="24" borderId="44" xfId="57" applyFont="1" applyFill="1" applyBorder="1" applyAlignment="1">
      <alignment horizontal="center" vertical="center"/>
      <protection/>
    </xf>
    <xf numFmtId="179" fontId="11" fillId="24" borderId="10" xfId="44" applyFont="1" applyFill="1" applyBorder="1" applyAlignment="1">
      <alignment horizontal="center"/>
    </xf>
    <xf numFmtId="0" fontId="18" fillId="24" borderId="45" xfId="57" applyFont="1" applyFill="1" applyBorder="1" applyAlignment="1">
      <alignment horizontal="center"/>
      <protection/>
    </xf>
    <xf numFmtId="0" fontId="33" fillId="24" borderId="0" xfId="0" applyFont="1" applyFill="1" applyAlignment="1">
      <alignment/>
    </xf>
    <xf numFmtId="0" fontId="58" fillId="24" borderId="0" xfId="0" applyFont="1" applyFill="1" applyAlignment="1">
      <alignment horizontal="center"/>
    </xf>
    <xf numFmtId="0" fontId="33" fillId="24" borderId="30" xfId="0" applyFont="1" applyFill="1" applyBorder="1" applyAlignment="1">
      <alignment/>
    </xf>
    <xf numFmtId="16" fontId="11" fillId="24" borderId="0" xfId="56" applyNumberFormat="1" applyFont="1" applyFill="1" applyBorder="1" applyAlignment="1">
      <alignment horizontal="center" vertical="center" wrapText="1"/>
      <protection/>
    </xf>
    <xf numFmtId="16" fontId="11" fillId="24" borderId="28" xfId="56" applyNumberFormat="1" applyFont="1" applyFill="1" applyBorder="1" applyAlignment="1">
      <alignment horizontal="center" vertical="center" wrapText="1"/>
      <protection/>
    </xf>
    <xf numFmtId="0" fontId="33" fillId="24" borderId="28" xfId="0" applyFont="1" applyFill="1" applyBorder="1" applyAlignment="1">
      <alignment/>
    </xf>
    <xf numFmtId="0" fontId="39" fillId="24" borderId="10" xfId="56" applyFont="1" applyFill="1" applyBorder="1" applyAlignment="1">
      <alignment horizontal="center"/>
      <protection/>
    </xf>
    <xf numFmtId="0" fontId="38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8" fillId="24" borderId="46" xfId="57" applyFont="1" applyFill="1" applyBorder="1" applyAlignment="1">
      <alignment vertical="center"/>
      <protection/>
    </xf>
    <xf numFmtId="0" fontId="18" fillId="24" borderId="47" xfId="57" applyFont="1" applyFill="1" applyBorder="1" applyAlignment="1">
      <alignment vertical="center"/>
      <protection/>
    </xf>
    <xf numFmtId="0" fontId="7" fillId="24" borderId="16" xfId="56" applyFont="1" applyFill="1" applyBorder="1" applyAlignment="1">
      <alignment horizontal="center"/>
      <protection/>
    </xf>
    <xf numFmtId="0" fontId="6" fillId="24" borderId="26" xfId="56" applyFont="1" applyFill="1" applyBorder="1" applyAlignment="1">
      <alignment horizontal="center" vertical="center" wrapText="1"/>
      <protection/>
    </xf>
    <xf numFmtId="16" fontId="59" fillId="24" borderId="39" xfId="56" applyNumberFormat="1" applyFont="1" applyFill="1" applyBorder="1" applyAlignment="1">
      <alignment horizontal="center" vertical="center" wrapText="1"/>
      <protection/>
    </xf>
    <xf numFmtId="16" fontId="59" fillId="24" borderId="0" xfId="56" applyNumberFormat="1" applyFont="1" applyFill="1" applyBorder="1" applyAlignment="1">
      <alignment horizontal="center" vertical="center" wrapText="1"/>
      <protection/>
    </xf>
    <xf numFmtId="0" fontId="6" fillId="0" borderId="10" xfId="56" applyFont="1" applyFill="1" applyBorder="1" applyAlignment="1">
      <alignment horizontal="center" vertical="center" wrapText="1"/>
      <protection/>
    </xf>
    <xf numFmtId="0" fontId="18" fillId="24" borderId="48" xfId="57" applyFont="1" applyFill="1" applyBorder="1" applyAlignment="1">
      <alignment vertical="center"/>
      <protection/>
    </xf>
    <xf numFmtId="0" fontId="6" fillId="0" borderId="18" xfId="56" applyFont="1" applyFill="1" applyBorder="1" applyAlignment="1">
      <alignment horizontal="center" vertical="center" wrapText="1"/>
      <protection/>
    </xf>
    <xf numFmtId="0" fontId="6" fillId="0" borderId="13" xfId="56" applyFont="1" applyFill="1" applyBorder="1" applyAlignment="1">
      <alignment horizontal="center"/>
      <protection/>
    </xf>
    <xf numFmtId="183" fontId="6" fillId="24" borderId="0" xfId="42" applyNumberFormat="1" applyFont="1" applyFill="1" applyAlignment="1">
      <alignment horizontal="center"/>
    </xf>
    <xf numFmtId="0" fontId="4" fillId="24" borderId="0" xfId="56" applyFont="1" applyFill="1">
      <alignment/>
      <protection/>
    </xf>
    <xf numFmtId="0" fontId="61" fillId="24" borderId="0" xfId="56" applyFont="1" applyFill="1" applyAlignment="1">
      <alignment horizontal="center"/>
      <protection/>
    </xf>
    <xf numFmtId="182" fontId="62" fillId="24" borderId="0" xfId="56" applyNumberFormat="1" applyFont="1" applyFill="1" applyBorder="1" applyAlignment="1">
      <alignment horizontal="center"/>
      <protection/>
    </xf>
    <xf numFmtId="182" fontId="6" fillId="24" borderId="10" xfId="56" applyNumberFormat="1" applyFont="1" applyFill="1" applyBorder="1" applyAlignment="1">
      <alignment horizontal="center" vertical="center" wrapText="1"/>
      <protection/>
    </xf>
    <xf numFmtId="182" fontId="6" fillId="24" borderId="24" xfId="56" applyNumberFormat="1" applyFont="1" applyFill="1" applyBorder="1" applyAlignment="1">
      <alignment horizontal="center"/>
      <protection/>
    </xf>
    <xf numFmtId="182" fontId="11" fillId="24" borderId="11" xfId="56" applyNumberFormat="1" applyFont="1" applyFill="1" applyBorder="1" applyAlignment="1">
      <alignment horizontal="center"/>
      <protection/>
    </xf>
    <xf numFmtId="184" fontId="6" fillId="24" borderId="10" xfId="42" applyNumberFormat="1" applyFont="1" applyFill="1" applyBorder="1" applyAlignment="1">
      <alignment horizontal="center"/>
    </xf>
    <xf numFmtId="182" fontId="6" fillId="24" borderId="10" xfId="56" applyNumberFormat="1" applyFont="1" applyFill="1" applyBorder="1" applyAlignment="1">
      <alignment horizontal="center"/>
      <protection/>
    </xf>
    <xf numFmtId="16" fontId="57" fillId="24" borderId="28" xfId="56" applyNumberFormat="1" applyFont="1" applyFill="1" applyBorder="1" applyAlignment="1">
      <alignment horizontal="center" vertical="center" wrapText="1"/>
      <protection/>
    </xf>
    <xf numFmtId="184" fontId="6" fillId="24" borderId="24" xfId="42" applyNumberFormat="1" applyFont="1" applyFill="1" applyBorder="1" applyAlignment="1">
      <alignment horizontal="center"/>
    </xf>
    <xf numFmtId="0" fontId="0" fillId="24" borderId="28" xfId="0" applyFill="1" applyBorder="1" applyAlignment="1">
      <alignment/>
    </xf>
    <xf numFmtId="182" fontId="6" fillId="24" borderId="12" xfId="56" applyNumberFormat="1" applyFont="1" applyFill="1" applyBorder="1" applyAlignment="1">
      <alignment horizontal="center"/>
      <protection/>
    </xf>
    <xf numFmtId="182" fontId="59" fillId="24" borderId="39" xfId="56" applyNumberFormat="1" applyFont="1" applyFill="1" applyBorder="1" applyAlignment="1">
      <alignment horizontal="center"/>
      <protection/>
    </xf>
    <xf numFmtId="184" fontId="6" fillId="24" borderId="12" xfId="42" applyNumberFormat="1" applyFont="1" applyFill="1" applyBorder="1" applyAlignment="1">
      <alignment horizontal="center"/>
    </xf>
    <xf numFmtId="16" fontId="61" fillId="24" borderId="24" xfId="56" applyNumberFormat="1" applyFont="1" applyFill="1" applyBorder="1" applyAlignment="1">
      <alignment horizontal="center" vertical="center" wrapText="1"/>
      <protection/>
    </xf>
    <xf numFmtId="184" fontId="6" fillId="24" borderId="18" xfId="42" applyNumberFormat="1" applyFont="1" applyFill="1" applyBorder="1" applyAlignment="1">
      <alignment horizontal="center"/>
    </xf>
    <xf numFmtId="16" fontId="61" fillId="24" borderId="11" xfId="56" applyNumberFormat="1" applyFont="1" applyFill="1" applyBorder="1" applyAlignment="1">
      <alignment horizontal="center" vertical="center" wrapText="1"/>
      <protection/>
    </xf>
    <xf numFmtId="0" fontId="6" fillId="24" borderId="39" xfId="56" applyFont="1" applyFill="1" applyBorder="1" applyAlignment="1">
      <alignment horizontal="center"/>
      <protection/>
    </xf>
    <xf numFmtId="1" fontId="6" fillId="24" borderId="39" xfId="56" applyNumberFormat="1" applyFont="1" applyFill="1" applyBorder="1" applyAlignment="1">
      <alignment horizontal="center"/>
      <protection/>
    </xf>
    <xf numFmtId="181" fontId="6" fillId="24" borderId="39" xfId="56" applyNumberFormat="1" applyFont="1" applyFill="1" applyBorder="1" applyAlignment="1">
      <alignment horizontal="center"/>
      <protection/>
    </xf>
    <xf numFmtId="16" fontId="11" fillId="24" borderId="28" xfId="56" applyNumberFormat="1" applyFont="1" applyFill="1" applyBorder="1" applyAlignment="1">
      <alignment horizontal="center" vertical="center" wrapText="1"/>
      <protection/>
    </xf>
    <xf numFmtId="0" fontId="11" fillId="24" borderId="39" xfId="56" applyFont="1" applyFill="1" applyBorder="1" applyAlignment="1">
      <alignment horizontal="center" vertical="center" wrapText="1"/>
      <protection/>
    </xf>
    <xf numFmtId="1" fontId="6" fillId="24" borderId="12" xfId="56" applyNumberFormat="1" applyFont="1" applyFill="1" applyBorder="1" applyAlignment="1">
      <alignment horizontal="center"/>
      <protection/>
    </xf>
    <xf numFmtId="182" fontId="63" fillId="24" borderId="24" xfId="56" applyNumberFormat="1" applyFont="1" applyFill="1" applyBorder="1" applyAlignment="1">
      <alignment horizontal="center"/>
      <protection/>
    </xf>
    <xf numFmtId="182" fontId="6" fillId="24" borderId="28" xfId="56" applyNumberFormat="1" applyFont="1" applyFill="1" applyBorder="1" applyAlignment="1">
      <alignment horizontal="center" vertical="center" wrapText="1"/>
      <protection/>
    </xf>
    <xf numFmtId="184" fontId="6" fillId="24" borderId="39" xfId="42" applyNumberFormat="1" applyFont="1" applyFill="1" applyBorder="1" applyAlignment="1">
      <alignment horizontal="center"/>
    </xf>
    <xf numFmtId="0" fontId="64" fillId="24" borderId="10" xfId="0" applyFont="1" applyFill="1" applyBorder="1" applyAlignment="1">
      <alignment horizontal="center"/>
    </xf>
    <xf numFmtId="181" fontId="64" fillId="24" borderId="10" xfId="0" applyNumberFormat="1" applyFont="1" applyFill="1" applyBorder="1" applyAlignment="1">
      <alignment horizontal="center"/>
    </xf>
    <xf numFmtId="182" fontId="63" fillId="24" borderId="39" xfId="56" applyNumberFormat="1" applyFont="1" applyFill="1" applyBorder="1" applyAlignment="1">
      <alignment horizontal="center"/>
      <protection/>
    </xf>
    <xf numFmtId="182" fontId="61" fillId="24" borderId="11" xfId="56" applyNumberFormat="1" applyFont="1" applyFill="1" applyBorder="1" applyAlignment="1">
      <alignment horizontal="center"/>
      <protection/>
    </xf>
    <xf numFmtId="0" fontId="65" fillId="24" borderId="24" xfId="56" applyFont="1" applyFill="1" applyBorder="1" applyAlignment="1">
      <alignment horizontal="center" vertical="center" wrapText="1"/>
      <protection/>
    </xf>
    <xf numFmtId="0" fontId="65" fillId="24" borderId="10" xfId="56" applyFont="1" applyFill="1" applyBorder="1" applyAlignment="1">
      <alignment horizontal="center" vertical="center" wrapText="1"/>
      <protection/>
    </xf>
    <xf numFmtId="0" fontId="11" fillId="24" borderId="28" xfId="56" applyFont="1" applyFill="1" applyBorder="1" applyAlignment="1">
      <alignment horizontal="center" vertical="center" wrapText="1"/>
      <protection/>
    </xf>
    <xf numFmtId="0" fontId="11" fillId="24" borderId="28" xfId="0" applyFont="1" applyFill="1" applyBorder="1" applyAlignment="1">
      <alignment horizontal="center"/>
    </xf>
    <xf numFmtId="0" fontId="65" fillId="24" borderId="39" xfId="56" applyFont="1" applyFill="1" applyBorder="1" applyAlignment="1">
      <alignment horizontal="center" vertical="center" wrapText="1"/>
      <protection/>
    </xf>
    <xf numFmtId="182" fontId="11" fillId="24" borderId="12" xfId="56" applyNumberFormat="1" applyFont="1" applyFill="1" applyBorder="1" applyAlignment="1">
      <alignment horizontal="center"/>
      <protection/>
    </xf>
    <xf numFmtId="0" fontId="6" fillId="24" borderId="41" xfId="56" applyFont="1" applyFill="1" applyBorder="1" applyAlignment="1">
      <alignment horizontal="center"/>
      <protection/>
    </xf>
    <xf numFmtId="1" fontId="6" fillId="24" borderId="41" xfId="56" applyNumberFormat="1" applyFont="1" applyFill="1" applyBorder="1" applyAlignment="1">
      <alignment horizontal="center"/>
      <protection/>
    </xf>
    <xf numFmtId="181" fontId="6" fillId="24" borderId="41" xfId="56" applyNumberFormat="1" applyFont="1" applyFill="1" applyBorder="1" applyAlignment="1">
      <alignment horizontal="center"/>
      <protection/>
    </xf>
    <xf numFmtId="184" fontId="6" fillId="24" borderId="41" xfId="42" applyNumberFormat="1" applyFont="1" applyFill="1" applyBorder="1" applyAlignment="1">
      <alignment horizontal="center"/>
    </xf>
    <xf numFmtId="0" fontId="6" fillId="24" borderId="12" xfId="56" applyFont="1" applyFill="1" applyBorder="1" applyAlignment="1">
      <alignment horizontal="center" vertical="center" wrapText="1"/>
      <protection/>
    </xf>
    <xf numFmtId="182" fontId="66" fillId="24" borderId="24" xfId="56" applyNumberFormat="1" applyFont="1" applyFill="1" applyBorder="1" applyAlignment="1">
      <alignment horizontal="center"/>
      <protection/>
    </xf>
    <xf numFmtId="0" fontId="7" fillId="24" borderId="0" xfId="56" applyFont="1" applyFill="1" applyBorder="1" applyAlignment="1">
      <alignment horizontal="center" vertical="center" wrapText="1"/>
      <protection/>
    </xf>
    <xf numFmtId="0" fontId="6" fillId="26" borderId="10" xfId="56" applyFont="1" applyFill="1" applyBorder="1" applyAlignment="1">
      <alignment horizontal="center" vertical="center" wrapText="1"/>
      <protection/>
    </xf>
    <xf numFmtId="0" fontId="6" fillId="26" borderId="24" xfId="56" applyFont="1" applyFill="1" applyBorder="1" applyAlignment="1">
      <alignment horizontal="center" vertical="center" wrapText="1"/>
      <protection/>
    </xf>
    <xf numFmtId="183" fontId="1" fillId="24" borderId="18" xfId="42" applyNumberFormat="1" applyFont="1" applyFill="1" applyBorder="1" applyAlignment="1">
      <alignment horizontal="center" vertical="center" wrapText="1"/>
    </xf>
    <xf numFmtId="184" fontId="6" fillId="24" borderId="24" xfId="42" applyNumberFormat="1" applyFont="1" applyFill="1" applyBorder="1" applyAlignment="1">
      <alignment horizontal="left"/>
    </xf>
    <xf numFmtId="184" fontId="6" fillId="24" borderId="10" xfId="42" applyNumberFormat="1" applyFont="1" applyFill="1" applyBorder="1" applyAlignment="1">
      <alignment horizontal="left"/>
    </xf>
    <xf numFmtId="184" fontId="6" fillId="24" borderId="18" xfId="42" applyNumberFormat="1" applyFont="1" applyFill="1" applyBorder="1" applyAlignment="1">
      <alignment horizontal="left"/>
    </xf>
    <xf numFmtId="0" fontId="6" fillId="26" borderId="24" xfId="56" applyFont="1" applyFill="1" applyBorder="1" applyAlignment="1">
      <alignment horizontal="center"/>
      <protection/>
    </xf>
    <xf numFmtId="0" fontId="6" fillId="0" borderId="24" xfId="56" applyFont="1" applyFill="1" applyBorder="1" applyAlignment="1">
      <alignment horizontal="center" vertical="center" wrapText="1"/>
      <protection/>
    </xf>
    <xf numFmtId="0" fontId="24" fillId="0" borderId="49" xfId="57" applyFont="1" applyFill="1" applyBorder="1" applyAlignment="1">
      <alignment horizontal="left" vertical="center" wrapText="1"/>
      <protection/>
    </xf>
    <xf numFmtId="0" fontId="18" fillId="27" borderId="50" xfId="57" applyFont="1" applyFill="1" applyBorder="1" applyAlignment="1">
      <alignment horizontal="left" vertical="center"/>
      <protection/>
    </xf>
    <xf numFmtId="0" fontId="18" fillId="27" borderId="51" xfId="57" applyFont="1" applyFill="1" applyBorder="1" applyAlignment="1">
      <alignment horizontal="left" vertical="center"/>
      <protection/>
    </xf>
    <xf numFmtId="0" fontId="18" fillId="24" borderId="46" xfId="57" applyFont="1" applyFill="1" applyBorder="1" applyAlignment="1">
      <alignment horizontal="left" vertical="center"/>
      <protection/>
    </xf>
    <xf numFmtId="0" fontId="18" fillId="27" borderId="52" xfId="57" applyFont="1" applyFill="1" applyBorder="1" applyAlignment="1">
      <alignment horizontal="left" vertical="center"/>
      <protection/>
    </xf>
    <xf numFmtId="0" fontId="18" fillId="24" borderId="31" xfId="57" applyFont="1" applyFill="1" applyBorder="1" applyAlignment="1">
      <alignment horizontal="left" vertical="center"/>
      <protection/>
    </xf>
    <xf numFmtId="0" fontId="18" fillId="24" borderId="32" xfId="57" applyFont="1" applyFill="1" applyBorder="1" applyAlignment="1">
      <alignment horizontal="left" vertical="center"/>
      <protection/>
    </xf>
    <xf numFmtId="0" fontId="18" fillId="27" borderId="53" xfId="57" applyFont="1" applyFill="1" applyBorder="1" applyAlignment="1">
      <alignment horizontal="left" vertical="center"/>
      <protection/>
    </xf>
    <xf numFmtId="0" fontId="31" fillId="24" borderId="0" xfId="56" applyFont="1" applyFill="1" applyAlignment="1">
      <alignment horizontal="center"/>
      <protection/>
    </xf>
    <xf numFmtId="0" fontId="2" fillId="24" borderId="0" xfId="57" applyFont="1" applyFill="1" applyBorder="1" applyAlignment="1">
      <alignment horizontal="left"/>
      <protection/>
    </xf>
    <xf numFmtId="0" fontId="2" fillId="24" borderId="22" xfId="57" applyFont="1" applyFill="1" applyBorder="1" applyAlignment="1">
      <alignment horizontal="left"/>
      <protection/>
    </xf>
    <xf numFmtId="0" fontId="18" fillId="27" borderId="54" xfId="57" applyFont="1" applyFill="1" applyBorder="1" applyAlignment="1">
      <alignment horizontal="left" vertical="center"/>
      <protection/>
    </xf>
    <xf numFmtId="0" fontId="18" fillId="27" borderId="55" xfId="57" applyFont="1" applyFill="1" applyBorder="1" applyAlignment="1">
      <alignment horizontal="left" vertical="center"/>
      <protection/>
    </xf>
    <xf numFmtId="0" fontId="18" fillId="27" borderId="56" xfId="57" applyFont="1" applyFill="1" applyBorder="1" applyAlignment="1">
      <alignment horizontal="left" vertical="center"/>
      <protection/>
    </xf>
    <xf numFmtId="0" fontId="24" fillId="28" borderId="57" xfId="57" applyFont="1" applyFill="1" applyBorder="1" applyAlignment="1">
      <alignment horizontal="left" vertical="center" wrapText="1"/>
      <protection/>
    </xf>
    <xf numFmtId="0" fontId="24" fillId="28" borderId="58" xfId="57" applyFont="1" applyFill="1" applyBorder="1" applyAlignment="1">
      <alignment horizontal="left" vertical="center" wrapText="1"/>
      <protection/>
    </xf>
    <xf numFmtId="0" fontId="18" fillId="24" borderId="36" xfId="57" applyFont="1" applyFill="1" applyBorder="1" applyAlignment="1">
      <alignment horizontal="left" vertical="center"/>
      <protection/>
    </xf>
    <xf numFmtId="0" fontId="18" fillId="24" borderId="37" xfId="57" applyFont="1" applyFill="1" applyBorder="1" applyAlignment="1">
      <alignment horizontal="left" vertical="center"/>
      <protection/>
    </xf>
    <xf numFmtId="0" fontId="24" fillId="27" borderId="57" xfId="57" applyFont="1" applyFill="1" applyBorder="1" applyAlignment="1">
      <alignment horizontal="left" vertical="center" wrapText="1"/>
      <protection/>
    </xf>
    <xf numFmtId="0" fontId="24" fillId="27" borderId="58" xfId="57" applyFont="1" applyFill="1" applyBorder="1" applyAlignment="1">
      <alignment horizontal="left" vertical="center" wrapText="1"/>
      <protection/>
    </xf>
    <xf numFmtId="0" fontId="18" fillId="27" borderId="59" xfId="57" applyFont="1" applyFill="1" applyBorder="1" applyAlignment="1">
      <alignment horizontal="left" vertical="center"/>
      <protection/>
    </xf>
    <xf numFmtId="0" fontId="29" fillId="24" borderId="31" xfId="57" applyFont="1" applyFill="1" applyBorder="1" applyAlignment="1">
      <alignment horizontal="left" vertical="center"/>
      <protection/>
    </xf>
    <xf numFmtId="0" fontId="29" fillId="24" borderId="32" xfId="57" applyFont="1" applyFill="1" applyBorder="1" applyAlignment="1">
      <alignment horizontal="left" vertical="center"/>
      <protection/>
    </xf>
    <xf numFmtId="0" fontId="22" fillId="24" borderId="11" xfId="57" applyFont="1" applyFill="1" applyBorder="1" applyAlignment="1">
      <alignment horizontal="center" vertical="center"/>
      <protection/>
    </xf>
    <xf numFmtId="0" fontId="22" fillId="24" borderId="13" xfId="57" applyFont="1" applyFill="1" applyBorder="1" applyAlignment="1">
      <alignment horizontal="center" vertical="center"/>
      <protection/>
    </xf>
    <xf numFmtId="0" fontId="22" fillId="24" borderId="28" xfId="57" applyFont="1" applyFill="1" applyBorder="1" applyAlignment="1">
      <alignment horizontal="center" vertical="center"/>
      <protection/>
    </xf>
    <xf numFmtId="0" fontId="22" fillId="24" borderId="60" xfId="57" applyFont="1" applyFill="1" applyBorder="1" applyAlignment="1">
      <alignment horizontal="center" vertical="center"/>
      <protection/>
    </xf>
    <xf numFmtId="0" fontId="22" fillId="24" borderId="61" xfId="57" applyFont="1" applyFill="1" applyBorder="1" applyAlignment="1">
      <alignment horizontal="center" vertical="center"/>
      <protection/>
    </xf>
    <xf numFmtId="0" fontId="22" fillId="24" borderId="62" xfId="57" applyFont="1" applyFill="1" applyBorder="1" applyAlignment="1">
      <alignment horizontal="center" vertical="center"/>
      <protection/>
    </xf>
    <xf numFmtId="0" fontId="18" fillId="24" borderId="47" xfId="57" applyFont="1" applyFill="1" applyBorder="1" applyAlignment="1">
      <alignment horizontal="left" vertical="center"/>
      <protection/>
    </xf>
    <xf numFmtId="0" fontId="24" fillId="26" borderId="63" xfId="57" applyFont="1" applyFill="1" applyBorder="1" applyAlignment="1">
      <alignment horizontal="left" vertical="center" wrapText="1"/>
      <protection/>
    </xf>
    <xf numFmtId="0" fontId="24" fillId="26" borderId="64" xfId="57" applyFont="1" applyFill="1" applyBorder="1" applyAlignment="1">
      <alignment horizontal="left" vertical="center" wrapText="1"/>
      <protection/>
    </xf>
    <xf numFmtId="0" fontId="28" fillId="24" borderId="41" xfId="57" applyFont="1" applyFill="1" applyBorder="1" applyAlignment="1">
      <alignment horizontal="center" vertical="center"/>
      <protection/>
    </xf>
    <xf numFmtId="0" fontId="28" fillId="24" borderId="39" xfId="57" applyFont="1" applyFill="1" applyBorder="1" applyAlignment="1">
      <alignment horizontal="center" vertical="center"/>
      <protection/>
    </xf>
    <xf numFmtId="0" fontId="28" fillId="24" borderId="30" xfId="57" applyFont="1" applyFill="1" applyBorder="1" applyAlignment="1">
      <alignment horizontal="center" vertical="center"/>
      <protection/>
    </xf>
    <xf numFmtId="0" fontId="24" fillId="24" borderId="65" xfId="57" applyFont="1" applyFill="1" applyBorder="1" applyAlignment="1">
      <alignment horizontal="left" vertical="center" wrapText="1"/>
      <protection/>
    </xf>
    <xf numFmtId="0" fontId="24" fillId="24" borderId="66" xfId="57" applyFont="1" applyFill="1" applyBorder="1" applyAlignment="1">
      <alignment horizontal="left" vertical="center" wrapText="1"/>
      <protection/>
    </xf>
    <xf numFmtId="0" fontId="22" fillId="24" borderId="19" xfId="57" applyFont="1" applyFill="1" applyBorder="1" applyAlignment="1">
      <alignment horizontal="center"/>
      <protection/>
    </xf>
    <xf numFmtId="0" fontId="22" fillId="24" borderId="17" xfId="57" applyFont="1" applyFill="1" applyBorder="1" applyAlignment="1">
      <alignment horizontal="center"/>
      <protection/>
    </xf>
    <xf numFmtId="0" fontId="24" fillId="27" borderId="67" xfId="57" applyFont="1" applyFill="1" applyBorder="1" applyAlignment="1">
      <alignment horizontal="left" vertical="center" wrapText="1"/>
      <protection/>
    </xf>
    <xf numFmtId="0" fontId="16" fillId="24" borderId="36" xfId="57" applyFont="1" applyFill="1" applyBorder="1" applyAlignment="1">
      <alignment horizontal="center"/>
      <protection/>
    </xf>
    <xf numFmtId="0" fontId="16" fillId="24" borderId="37" xfId="57" applyFont="1" applyFill="1" applyBorder="1" applyAlignment="1">
      <alignment horizontal="center"/>
      <protection/>
    </xf>
    <xf numFmtId="0" fontId="15" fillId="24" borderId="0" xfId="57" applyFont="1" applyFill="1" applyAlignment="1">
      <alignment horizontal="center" vertical="center"/>
      <protection/>
    </xf>
    <xf numFmtId="0" fontId="15" fillId="24" borderId="0" xfId="57" applyFont="1" applyFill="1" applyBorder="1" applyAlignment="1">
      <alignment horizontal="center" vertical="center"/>
      <protection/>
    </xf>
    <xf numFmtId="0" fontId="16" fillId="24" borderId="68" xfId="57" applyFont="1" applyFill="1" applyBorder="1" applyAlignment="1">
      <alignment horizontal="center"/>
      <protection/>
    </xf>
    <xf numFmtId="0" fontId="16" fillId="24" borderId="45" xfId="57" applyFont="1" applyFill="1" applyBorder="1" applyAlignment="1">
      <alignment horizontal="center"/>
      <protection/>
    </xf>
    <xf numFmtId="0" fontId="18" fillId="24" borderId="15" xfId="57" applyFont="1" applyFill="1" applyBorder="1" applyAlignment="1">
      <alignment horizontal="center"/>
      <protection/>
    </xf>
    <xf numFmtId="0" fontId="18" fillId="24" borderId="21" xfId="57" applyFont="1" applyFill="1" applyBorder="1" applyAlignment="1">
      <alignment horizontal="center"/>
      <protection/>
    </xf>
    <xf numFmtId="0" fontId="14" fillId="24" borderId="0" xfId="57" applyFont="1" applyFill="1" applyBorder="1" applyAlignment="1">
      <alignment horizontal="center" vertical="center"/>
      <protection/>
    </xf>
    <xf numFmtId="0" fontId="24" fillId="28" borderId="69" xfId="57" applyFont="1" applyFill="1" applyBorder="1" applyAlignment="1">
      <alignment horizontal="left" vertical="center" wrapText="1"/>
      <protection/>
    </xf>
    <xf numFmtId="0" fontId="24" fillId="28" borderId="70" xfId="57" applyFont="1" applyFill="1" applyBorder="1" applyAlignment="1">
      <alignment horizontal="left" vertical="center" wrapText="1"/>
      <protection/>
    </xf>
    <xf numFmtId="0" fontId="22" fillId="24" borderId="18" xfId="57" applyFont="1" applyFill="1" applyBorder="1" applyAlignment="1">
      <alignment horizontal="center"/>
      <protection/>
    </xf>
    <xf numFmtId="0" fontId="24" fillId="26" borderId="57" xfId="57" applyFont="1" applyFill="1" applyBorder="1" applyAlignment="1">
      <alignment horizontal="left" vertical="center" wrapText="1"/>
      <protection/>
    </xf>
    <xf numFmtId="0" fontId="24" fillId="26" borderId="58" xfId="57" applyFont="1" applyFill="1" applyBorder="1" applyAlignment="1">
      <alignment horizontal="left" vertical="center" wrapText="1"/>
      <protection/>
    </xf>
    <xf numFmtId="0" fontId="16" fillId="24" borderId="42" xfId="57" applyFont="1" applyFill="1" applyBorder="1" applyAlignment="1">
      <alignment horizontal="center"/>
      <protection/>
    </xf>
    <xf numFmtId="0" fontId="16" fillId="24" borderId="27" xfId="57" applyFont="1" applyFill="1" applyBorder="1" applyAlignment="1">
      <alignment horizontal="center"/>
      <protection/>
    </xf>
    <xf numFmtId="0" fontId="18" fillId="24" borderId="16" xfId="57" applyFont="1" applyFill="1" applyBorder="1" applyAlignment="1">
      <alignment horizontal="center"/>
      <protection/>
    </xf>
    <xf numFmtId="0" fontId="29" fillId="27" borderId="71" xfId="57" applyFont="1" applyFill="1" applyBorder="1" applyAlignment="1">
      <alignment horizontal="left" vertical="center"/>
      <protection/>
    </xf>
    <xf numFmtId="0" fontId="29" fillId="27" borderId="72" xfId="57" applyFont="1" applyFill="1" applyBorder="1" applyAlignment="1">
      <alignment horizontal="left" vertical="center"/>
      <protection/>
    </xf>
    <xf numFmtId="0" fontId="29" fillId="27" borderId="53" xfId="57" applyFont="1" applyFill="1" applyBorder="1" applyAlignment="1">
      <alignment horizontal="left" vertical="center"/>
      <protection/>
    </xf>
    <xf numFmtId="0" fontId="29" fillId="27" borderId="52" xfId="57" applyFont="1" applyFill="1" applyBorder="1" applyAlignment="1">
      <alignment horizontal="left" vertical="center"/>
      <protection/>
    </xf>
    <xf numFmtId="0" fontId="18" fillId="27" borderId="49" xfId="57" applyFont="1" applyFill="1" applyBorder="1" applyAlignment="1">
      <alignment horizontal="left" vertical="center"/>
      <protection/>
    </xf>
    <xf numFmtId="0" fontId="18" fillId="27" borderId="73" xfId="57" applyFont="1" applyFill="1" applyBorder="1" applyAlignment="1">
      <alignment horizontal="left" vertical="center"/>
      <protection/>
    </xf>
    <xf numFmtId="0" fontId="18" fillId="27" borderId="71" xfId="57" applyFont="1" applyFill="1" applyBorder="1" applyAlignment="1">
      <alignment horizontal="left" vertical="center"/>
      <protection/>
    </xf>
    <xf numFmtId="0" fontId="18" fillId="27" borderId="72" xfId="57" applyFont="1" applyFill="1" applyBorder="1" applyAlignment="1">
      <alignment horizontal="left" vertical="center"/>
      <protection/>
    </xf>
    <xf numFmtId="0" fontId="15" fillId="24" borderId="74" xfId="57" applyFont="1" applyFill="1" applyBorder="1" applyAlignment="1">
      <alignment horizontal="center" vertical="center"/>
      <protection/>
    </xf>
    <xf numFmtId="0" fontId="16" fillId="24" borderId="63" xfId="57" applyFont="1" applyFill="1" applyBorder="1" applyAlignment="1">
      <alignment horizontal="center"/>
      <protection/>
    </xf>
    <xf numFmtId="0" fontId="16" fillId="24" borderId="64" xfId="57" applyFont="1" applyFill="1" applyBorder="1" applyAlignment="1">
      <alignment horizontal="center"/>
      <protection/>
    </xf>
    <xf numFmtId="0" fontId="24" fillId="27" borderId="65" xfId="57" applyFont="1" applyFill="1" applyBorder="1" applyAlignment="1">
      <alignment horizontal="left" vertical="center" wrapText="1"/>
      <protection/>
    </xf>
    <xf numFmtId="0" fontId="24" fillId="27" borderId="66" xfId="57" applyFont="1" applyFill="1" applyBorder="1" applyAlignment="1">
      <alignment horizontal="left" vertical="center" wrapText="1"/>
      <protection/>
    </xf>
    <xf numFmtId="0" fontId="24" fillId="26" borderId="67" xfId="57" applyFont="1" applyFill="1" applyBorder="1" applyAlignment="1">
      <alignment horizontal="left" vertical="center" wrapText="1"/>
      <protection/>
    </xf>
    <xf numFmtId="0" fontId="24" fillId="28" borderId="49" xfId="57" applyFont="1" applyFill="1" applyBorder="1" applyAlignment="1">
      <alignment horizontal="left" vertical="center" wrapText="1"/>
      <protection/>
    </xf>
    <xf numFmtId="0" fontId="24" fillId="0" borderId="65" xfId="57" applyFont="1" applyFill="1" applyBorder="1" applyAlignment="1">
      <alignment horizontal="left" vertical="center" wrapText="1"/>
      <protection/>
    </xf>
    <xf numFmtId="0" fontId="24" fillId="0" borderId="66" xfId="57" applyFont="1" applyFill="1" applyBorder="1" applyAlignment="1">
      <alignment horizontal="left" vertical="center" wrapText="1"/>
      <protection/>
    </xf>
    <xf numFmtId="0" fontId="18" fillId="27" borderId="75" xfId="57" applyFont="1" applyFill="1" applyBorder="1" applyAlignment="1">
      <alignment horizontal="left" vertical="center"/>
      <protection/>
    </xf>
    <xf numFmtId="0" fontId="18" fillId="27" borderId="76" xfId="57" applyFont="1" applyFill="1" applyBorder="1" applyAlignment="1">
      <alignment horizontal="left" vertical="center"/>
      <protection/>
    </xf>
    <xf numFmtId="0" fontId="24" fillId="27" borderId="63" xfId="57" applyFont="1" applyFill="1" applyBorder="1" applyAlignment="1">
      <alignment horizontal="left" vertical="center" wrapText="1"/>
      <protection/>
    </xf>
    <xf numFmtId="0" fontId="24" fillId="27" borderId="64" xfId="57" applyFont="1" applyFill="1" applyBorder="1" applyAlignment="1">
      <alignment horizontal="left" vertical="center" wrapText="1"/>
      <protection/>
    </xf>
    <xf numFmtId="0" fontId="18" fillId="27" borderId="77" xfId="57" applyFont="1" applyFill="1" applyBorder="1" applyAlignment="1">
      <alignment horizontal="left" vertical="center"/>
      <protection/>
    </xf>
    <xf numFmtId="0" fontId="18" fillId="27" borderId="78" xfId="57" applyFont="1" applyFill="1" applyBorder="1" applyAlignment="1">
      <alignment horizontal="left" vertical="center"/>
      <protection/>
    </xf>
    <xf numFmtId="0" fontId="18" fillId="27" borderId="79" xfId="57" applyFont="1" applyFill="1" applyBorder="1" applyAlignment="1">
      <alignment horizontal="left" vertical="center"/>
      <protection/>
    </xf>
    <xf numFmtId="0" fontId="18" fillId="27" borderId="80" xfId="57" applyFont="1" applyFill="1" applyBorder="1" applyAlignment="1">
      <alignment horizontal="left" vertical="center"/>
      <protection/>
    </xf>
    <xf numFmtId="0" fontId="24" fillId="26" borderId="81" xfId="57" applyFont="1" applyFill="1" applyBorder="1" applyAlignment="1">
      <alignment horizontal="left" vertical="center" wrapText="1"/>
      <protection/>
    </xf>
    <xf numFmtId="0" fontId="24" fillId="26" borderId="82" xfId="57" applyFont="1" applyFill="1" applyBorder="1" applyAlignment="1">
      <alignment horizontal="left" vertical="center" wrapText="1"/>
      <protection/>
    </xf>
    <xf numFmtId="0" fontId="16" fillId="24" borderId="17" xfId="57" applyFont="1" applyFill="1" applyBorder="1" applyAlignment="1">
      <alignment horizontal="center"/>
      <protection/>
    </xf>
    <xf numFmtId="0" fontId="16" fillId="24" borderId="21" xfId="57" applyFont="1" applyFill="1" applyBorder="1" applyAlignment="1">
      <alignment horizontal="center"/>
      <protection/>
    </xf>
    <xf numFmtId="0" fontId="16" fillId="24" borderId="18" xfId="57" applyFont="1" applyFill="1" applyBorder="1" applyAlignment="1">
      <alignment horizontal="center"/>
      <protection/>
    </xf>
    <xf numFmtId="0" fontId="16" fillId="24" borderId="16" xfId="57" applyFont="1" applyFill="1" applyBorder="1" applyAlignment="1">
      <alignment horizontal="center"/>
      <protection/>
    </xf>
    <xf numFmtId="0" fontId="29" fillId="24" borderId="36" xfId="57" applyFont="1" applyFill="1" applyBorder="1" applyAlignment="1">
      <alignment horizontal="left" vertical="center"/>
      <protection/>
    </xf>
    <xf numFmtId="0" fontId="29" fillId="24" borderId="37" xfId="57" applyFont="1" applyFill="1" applyBorder="1" applyAlignment="1">
      <alignment horizontal="left" vertical="center"/>
      <protection/>
    </xf>
    <xf numFmtId="0" fontId="14" fillId="24" borderId="0" xfId="57" applyFont="1" applyFill="1" applyBorder="1" applyAlignment="1">
      <alignment horizontal="left" vertical="center"/>
      <protection/>
    </xf>
    <xf numFmtId="0" fontId="14" fillId="24" borderId="74" xfId="57" applyFont="1" applyFill="1" applyBorder="1" applyAlignment="1">
      <alignment horizontal="left" vertical="center"/>
      <protection/>
    </xf>
    <xf numFmtId="0" fontId="16" fillId="24" borderId="83" xfId="57" applyFont="1" applyFill="1" applyBorder="1" applyAlignment="1">
      <alignment horizontal="center"/>
      <protection/>
    </xf>
    <xf numFmtId="0" fontId="16" fillId="24" borderId="12" xfId="57" applyFont="1" applyFill="1" applyBorder="1" applyAlignment="1">
      <alignment horizontal="center"/>
      <protection/>
    </xf>
    <xf numFmtId="0" fontId="18" fillId="27" borderId="84" xfId="57" applyFont="1" applyFill="1" applyBorder="1" applyAlignment="1">
      <alignment horizontal="left" vertical="center"/>
      <protection/>
    </xf>
    <xf numFmtId="0" fontId="18" fillId="27" borderId="85" xfId="57" applyFont="1" applyFill="1" applyBorder="1" applyAlignment="1">
      <alignment horizontal="left" vertical="center"/>
      <protection/>
    </xf>
    <xf numFmtId="0" fontId="29" fillId="24" borderId="33" xfId="57" applyFont="1" applyFill="1" applyBorder="1" applyAlignment="1">
      <alignment horizontal="left" vertical="center"/>
      <protection/>
    </xf>
    <xf numFmtId="0" fontId="29" fillId="24" borderId="34" xfId="57" applyFont="1" applyFill="1" applyBorder="1" applyAlignment="1">
      <alignment horizontal="left" vertical="center"/>
      <protection/>
    </xf>
    <xf numFmtId="0" fontId="18" fillId="24" borderId="86" xfId="57" applyFont="1" applyFill="1" applyBorder="1" applyAlignment="1">
      <alignment horizontal="left" vertical="center"/>
      <protection/>
    </xf>
    <xf numFmtId="0" fontId="18" fillId="24" borderId="87" xfId="57" applyFont="1" applyFill="1" applyBorder="1" applyAlignment="1">
      <alignment horizontal="left" vertical="center"/>
      <protection/>
    </xf>
    <xf numFmtId="0" fontId="18" fillId="24" borderId="33" xfId="57" applyFont="1" applyFill="1" applyBorder="1" applyAlignment="1">
      <alignment horizontal="left" vertical="center"/>
      <protection/>
    </xf>
    <xf numFmtId="0" fontId="18" fillId="24" borderId="34" xfId="57" applyFont="1" applyFill="1" applyBorder="1" applyAlignment="1">
      <alignment horizontal="left" vertical="center"/>
      <protection/>
    </xf>
    <xf numFmtId="0" fontId="24" fillId="28" borderId="88" xfId="57" applyFont="1" applyFill="1" applyBorder="1" applyAlignment="1">
      <alignment horizontal="left" vertical="center" wrapText="1"/>
      <protection/>
    </xf>
    <xf numFmtId="0" fontId="24" fillId="28" borderId="89" xfId="57" applyFont="1" applyFill="1" applyBorder="1" applyAlignment="1">
      <alignment horizontal="left" vertical="center" wrapText="1"/>
      <protection/>
    </xf>
    <xf numFmtId="0" fontId="24" fillId="26" borderId="65" xfId="57" applyFont="1" applyFill="1" applyBorder="1" applyAlignment="1">
      <alignment horizontal="left" vertical="center" wrapText="1"/>
      <protection/>
    </xf>
    <xf numFmtId="0" fontId="24" fillId="26" borderId="66" xfId="57" applyFont="1" applyFill="1" applyBorder="1" applyAlignment="1">
      <alignment horizontal="left" vertical="center" wrapText="1"/>
      <protection/>
    </xf>
    <xf numFmtId="0" fontId="24" fillId="24" borderId="63" xfId="57" applyFont="1" applyFill="1" applyBorder="1" applyAlignment="1">
      <alignment horizontal="left" vertical="center" wrapText="1"/>
      <protection/>
    </xf>
    <xf numFmtId="0" fontId="24" fillId="24" borderId="64" xfId="57" applyFont="1" applyFill="1" applyBorder="1" applyAlignment="1">
      <alignment horizontal="left" vertical="center" wrapText="1"/>
      <protection/>
    </xf>
    <xf numFmtId="0" fontId="24" fillId="0" borderId="81" xfId="57" applyFont="1" applyFill="1" applyBorder="1" applyAlignment="1">
      <alignment horizontal="left" vertical="center" wrapText="1"/>
      <protection/>
    </xf>
    <xf numFmtId="0" fontId="24" fillId="0" borderId="82" xfId="57" applyFont="1" applyFill="1" applyBorder="1" applyAlignment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Firmliig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Firmaliiga" xfId="56"/>
    <cellStyle name="Normal_Firmliiga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3">
    <dxf>
      <font>
        <b/>
        <i val="0"/>
        <color indexed="1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auto="1"/>
      </font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7"/>
  <sheetViews>
    <sheetView tabSelected="1" workbookViewId="0" topLeftCell="A1">
      <selection activeCell="B5" sqref="B5"/>
    </sheetView>
  </sheetViews>
  <sheetFormatPr defaultColWidth="9.140625" defaultRowHeight="12.75"/>
  <cols>
    <col min="1" max="1" width="2.8515625" style="1" customWidth="1"/>
    <col min="2" max="2" width="4.57421875" style="1" customWidth="1"/>
    <col min="3" max="3" width="20.57421875" style="1" customWidth="1"/>
    <col min="4" max="4" width="23.421875" style="1" customWidth="1"/>
    <col min="5" max="5" width="10.140625" style="1" customWidth="1"/>
    <col min="6" max="6" width="10.00390625" style="1" customWidth="1"/>
    <col min="7" max="7" width="9.8515625" style="1" customWidth="1"/>
    <col min="8" max="8" width="9.140625" style="42" customWidth="1"/>
    <col min="9" max="16384" width="9.140625" style="1" customWidth="1"/>
  </cols>
  <sheetData>
    <row r="1" spans="2:9" ht="12.75" customHeight="1">
      <c r="B1" s="120"/>
      <c r="C1" s="128"/>
      <c r="D1" s="120"/>
      <c r="E1" s="121"/>
      <c r="F1" s="122"/>
      <c r="G1" s="122"/>
      <c r="H1" s="298"/>
      <c r="I1" s="298"/>
    </row>
    <row r="2" spans="2:9" ht="18" customHeight="1">
      <c r="B2" s="120"/>
      <c r="C2" s="128"/>
      <c r="D2" s="299" t="s">
        <v>51</v>
      </c>
      <c r="E2" s="358" t="s">
        <v>79</v>
      </c>
      <c r="F2" s="358"/>
      <c r="G2" s="121"/>
      <c r="H2" s="298"/>
      <c r="I2" s="298"/>
    </row>
    <row r="3" spans="2:9" ht="21.75" customHeight="1">
      <c r="B3" s="120"/>
      <c r="C3" s="156"/>
      <c r="D3" s="299" t="s">
        <v>241</v>
      </c>
      <c r="E3" s="300"/>
      <c r="F3" s="300"/>
      <c r="G3" s="301"/>
      <c r="H3" s="298"/>
      <c r="I3" s="298"/>
    </row>
    <row r="4" spans="2:9" ht="12.75" customHeight="1">
      <c r="B4" s="120"/>
      <c r="C4" s="156"/>
      <c r="D4" s="299"/>
      <c r="E4" s="300"/>
      <c r="F4" s="300"/>
      <c r="G4" s="301"/>
      <c r="H4" s="298"/>
      <c r="I4" s="298"/>
    </row>
    <row r="5" spans="2:9" s="42" customFormat="1" ht="26.25" thickBot="1">
      <c r="B5" s="132"/>
      <c r="C5" s="302" t="s">
        <v>0</v>
      </c>
      <c r="D5" s="257" t="s">
        <v>1</v>
      </c>
      <c r="E5" s="257" t="s">
        <v>50</v>
      </c>
      <c r="F5" s="258" t="s">
        <v>242</v>
      </c>
      <c r="G5" s="258" t="s">
        <v>243</v>
      </c>
      <c r="H5" s="344" t="s">
        <v>244</v>
      </c>
      <c r="I5" s="344" t="s">
        <v>43</v>
      </c>
    </row>
    <row r="6" spans="2:9" ht="15">
      <c r="B6" s="306">
        <v>1</v>
      </c>
      <c r="C6" s="304"/>
      <c r="D6" s="349" t="s">
        <v>116</v>
      </c>
      <c r="E6" s="141">
        <v>4</v>
      </c>
      <c r="F6" s="143">
        <v>3036</v>
      </c>
      <c r="G6" s="142">
        <v>202.4</v>
      </c>
      <c r="H6" s="305">
        <v>2411</v>
      </c>
      <c r="I6" s="142">
        <v>160.73333333333332</v>
      </c>
    </row>
    <row r="7" spans="2:9" ht="16.5">
      <c r="B7" s="306">
        <v>2</v>
      </c>
      <c r="C7" s="307"/>
      <c r="D7" s="193" t="s">
        <v>57</v>
      </c>
      <c r="E7" s="135">
        <v>3</v>
      </c>
      <c r="F7" s="246">
        <v>2955</v>
      </c>
      <c r="G7" s="245">
        <v>197</v>
      </c>
      <c r="H7" s="308">
        <v>2655</v>
      </c>
      <c r="I7" s="245">
        <v>177</v>
      </c>
    </row>
    <row r="8" spans="2:9" ht="15">
      <c r="B8" s="306">
        <v>3</v>
      </c>
      <c r="C8" s="309"/>
      <c r="D8" s="193" t="s">
        <v>64</v>
      </c>
      <c r="E8" s="141">
        <v>3</v>
      </c>
      <c r="F8" s="143">
        <v>2836</v>
      </c>
      <c r="G8" s="142">
        <v>189.0666666666667</v>
      </c>
      <c r="H8" s="305">
        <v>2446</v>
      </c>
      <c r="I8" s="142">
        <v>163.06666666666666</v>
      </c>
    </row>
    <row r="9" spans="2:9" ht="16.5">
      <c r="B9" s="306">
        <v>4</v>
      </c>
      <c r="C9" s="307"/>
      <c r="D9" s="224" t="s">
        <v>151</v>
      </c>
      <c r="E9" s="141">
        <v>3</v>
      </c>
      <c r="F9" s="143">
        <v>2711</v>
      </c>
      <c r="G9" s="142">
        <v>180.73333333333335</v>
      </c>
      <c r="H9" s="305">
        <v>2346</v>
      </c>
      <c r="I9" s="142">
        <v>156.4</v>
      </c>
    </row>
    <row r="10" spans="2:9" ht="18">
      <c r="B10" s="310"/>
      <c r="C10" s="311"/>
      <c r="D10" s="193" t="s">
        <v>60</v>
      </c>
      <c r="E10" s="200">
        <v>1</v>
      </c>
      <c r="F10" s="233">
        <v>2938</v>
      </c>
      <c r="G10" s="232">
        <v>195.86666666666667</v>
      </c>
      <c r="H10" s="312">
        <v>2638</v>
      </c>
      <c r="I10" s="232">
        <v>175.86666666666667</v>
      </c>
    </row>
    <row r="11" spans="2:9" ht="16.5" thickBot="1">
      <c r="B11" s="306"/>
      <c r="C11" s="313"/>
      <c r="D11" s="195" t="s">
        <v>59</v>
      </c>
      <c r="E11" s="147">
        <v>1</v>
      </c>
      <c r="F11" s="149">
        <v>2650</v>
      </c>
      <c r="G11" s="148">
        <v>176.66666666666666</v>
      </c>
      <c r="H11" s="314">
        <v>2380</v>
      </c>
      <c r="I11" s="148">
        <v>158.66666666666666</v>
      </c>
    </row>
    <row r="12" spans="2:9" ht="15.75">
      <c r="B12" s="303"/>
      <c r="C12" s="315"/>
      <c r="D12" s="247" t="s">
        <v>60</v>
      </c>
      <c r="E12" s="316">
        <v>4</v>
      </c>
      <c r="F12" s="317">
        <v>3105</v>
      </c>
      <c r="G12" s="318">
        <v>207</v>
      </c>
      <c r="H12" s="324">
        <v>2770</v>
      </c>
      <c r="I12" s="318">
        <v>184.66666666666666</v>
      </c>
    </row>
    <row r="13" spans="2:9" ht="15">
      <c r="B13" s="303"/>
      <c r="C13" s="319"/>
      <c r="D13" s="193" t="s">
        <v>64</v>
      </c>
      <c r="E13" s="141">
        <v>4</v>
      </c>
      <c r="F13" s="143">
        <v>2964</v>
      </c>
      <c r="G13" s="142">
        <v>197.6</v>
      </c>
      <c r="H13" s="305">
        <v>2539</v>
      </c>
      <c r="I13" s="142">
        <v>169.26666666666668</v>
      </c>
    </row>
    <row r="14" spans="2:9" ht="15">
      <c r="B14" s="306">
        <v>7</v>
      </c>
      <c r="C14" s="319"/>
      <c r="D14" s="349" t="s">
        <v>68</v>
      </c>
      <c r="E14" s="141">
        <v>3</v>
      </c>
      <c r="F14" s="143">
        <v>2931</v>
      </c>
      <c r="G14" s="142">
        <v>195.4</v>
      </c>
      <c r="H14" s="305">
        <v>2526</v>
      </c>
      <c r="I14" s="142">
        <v>168.4</v>
      </c>
    </row>
    <row r="15" spans="2:9" ht="15">
      <c r="B15" s="306">
        <v>8</v>
      </c>
      <c r="C15" s="319"/>
      <c r="D15" s="224" t="s">
        <v>69</v>
      </c>
      <c r="E15" s="141">
        <v>3</v>
      </c>
      <c r="F15" s="143">
        <v>2728</v>
      </c>
      <c r="G15" s="142">
        <v>181.86666666666665</v>
      </c>
      <c r="H15" s="305">
        <v>1963</v>
      </c>
      <c r="I15" s="142">
        <v>130.86666666666665</v>
      </c>
    </row>
    <row r="16" spans="2:9" ht="15">
      <c r="B16" s="306">
        <v>9</v>
      </c>
      <c r="C16" s="320"/>
      <c r="D16" s="224" t="s">
        <v>74</v>
      </c>
      <c r="E16" s="200">
        <v>1</v>
      </c>
      <c r="F16" s="321">
        <v>2655</v>
      </c>
      <c r="G16" s="232">
        <v>177</v>
      </c>
      <c r="H16" s="312">
        <v>1990</v>
      </c>
      <c r="I16" s="232">
        <v>132.66666666666666</v>
      </c>
    </row>
    <row r="17" spans="2:9" ht="15.75" thickBot="1">
      <c r="B17" s="306">
        <v>10</v>
      </c>
      <c r="C17" s="322"/>
      <c r="D17" s="195" t="s">
        <v>63</v>
      </c>
      <c r="E17" s="130">
        <v>0</v>
      </c>
      <c r="F17" s="149">
        <v>2699</v>
      </c>
      <c r="G17" s="148">
        <v>179.9333333333333</v>
      </c>
      <c r="H17" s="314">
        <v>2439</v>
      </c>
      <c r="I17" s="148">
        <v>162.6</v>
      </c>
    </row>
    <row r="18" spans="2:10" ht="15">
      <c r="B18" s="138"/>
      <c r="C18" s="323"/>
      <c r="D18" s="348" t="s">
        <v>74</v>
      </c>
      <c r="E18" s="316">
        <v>5</v>
      </c>
      <c r="F18" s="317">
        <v>2747</v>
      </c>
      <c r="G18" s="318">
        <v>183.13333333333333</v>
      </c>
      <c r="H18" s="324">
        <v>2077</v>
      </c>
      <c r="I18" s="318">
        <v>138.46666666666667</v>
      </c>
      <c r="J18" s="158"/>
    </row>
    <row r="19" spans="2:9" ht="15">
      <c r="B19" s="303"/>
      <c r="C19" s="319"/>
      <c r="D19" s="193" t="s">
        <v>63</v>
      </c>
      <c r="E19" s="325">
        <v>3</v>
      </c>
      <c r="F19" s="325">
        <v>2805</v>
      </c>
      <c r="G19" s="326">
        <v>187</v>
      </c>
      <c r="H19" s="305">
        <v>2395</v>
      </c>
      <c r="I19" s="326">
        <v>159.66666666666666</v>
      </c>
    </row>
    <row r="20" spans="2:9" ht="15">
      <c r="B20" s="306">
        <v>11</v>
      </c>
      <c r="C20" s="319"/>
      <c r="D20" s="224" t="s">
        <v>145</v>
      </c>
      <c r="E20" s="141">
        <v>2</v>
      </c>
      <c r="F20" s="143">
        <v>2805</v>
      </c>
      <c r="G20" s="142">
        <v>187</v>
      </c>
      <c r="H20" s="305">
        <v>2080</v>
      </c>
      <c r="I20" s="142">
        <v>138.66666666666666</v>
      </c>
    </row>
    <row r="21" spans="2:9" ht="15">
      <c r="B21" s="303">
        <v>12</v>
      </c>
      <c r="C21" s="319"/>
      <c r="D21" s="193" t="s">
        <v>61</v>
      </c>
      <c r="E21" s="141">
        <v>2</v>
      </c>
      <c r="F21" s="143">
        <v>2654</v>
      </c>
      <c r="G21" s="142">
        <v>176.9333333333333</v>
      </c>
      <c r="H21" s="305">
        <v>2419</v>
      </c>
      <c r="I21" s="142">
        <v>161.26666666666668</v>
      </c>
    </row>
    <row r="22" spans="2:9" ht="14.25" customHeight="1">
      <c r="B22" s="306">
        <v>13</v>
      </c>
      <c r="C22" s="320"/>
      <c r="D22" s="247" t="s">
        <v>58</v>
      </c>
      <c r="E22" s="325">
        <v>2</v>
      </c>
      <c r="F22" s="325">
        <v>2544</v>
      </c>
      <c r="G22" s="326">
        <v>169.6</v>
      </c>
      <c r="H22" s="305">
        <v>2224</v>
      </c>
      <c r="I22" s="326">
        <v>148.26666666666665</v>
      </c>
    </row>
    <row r="23" spans="2:9" ht="15.75" thickBot="1">
      <c r="B23" s="306">
        <v>14</v>
      </c>
      <c r="C23" s="327"/>
      <c r="D23" s="266" t="s">
        <v>70</v>
      </c>
      <c r="E23" s="147">
        <v>1</v>
      </c>
      <c r="F23" s="149">
        <v>2584</v>
      </c>
      <c r="G23" s="148">
        <v>172.26666666666665</v>
      </c>
      <c r="H23" s="314">
        <v>1724</v>
      </c>
      <c r="I23" s="148">
        <v>114.93333333333332</v>
      </c>
    </row>
    <row r="24" spans="2:9" ht="15.75">
      <c r="B24" s="138"/>
      <c r="C24" s="328"/>
      <c r="D24" s="348" t="s">
        <v>70</v>
      </c>
      <c r="E24" s="135">
        <v>5</v>
      </c>
      <c r="F24" s="246">
        <v>2638</v>
      </c>
      <c r="G24" s="245">
        <v>175.86666666666667</v>
      </c>
      <c r="H24" s="345">
        <v>1758</v>
      </c>
      <c r="I24" s="245">
        <v>117.2</v>
      </c>
    </row>
    <row r="25" spans="2:9" ht="15">
      <c r="B25" s="329"/>
      <c r="C25" s="319"/>
      <c r="D25" s="224" t="s">
        <v>145</v>
      </c>
      <c r="E25" s="141">
        <v>4</v>
      </c>
      <c r="F25" s="143">
        <v>2836</v>
      </c>
      <c r="G25" s="142">
        <v>189.0666666666667</v>
      </c>
      <c r="H25" s="346">
        <v>2101</v>
      </c>
      <c r="I25" s="142">
        <v>140.0666666666667</v>
      </c>
    </row>
    <row r="26" spans="2:9" ht="15">
      <c r="B26" s="330">
        <v>15</v>
      </c>
      <c r="C26" s="319"/>
      <c r="D26" s="224" t="s">
        <v>62</v>
      </c>
      <c r="E26" s="141">
        <v>2</v>
      </c>
      <c r="F26" s="143">
        <v>2680</v>
      </c>
      <c r="G26" s="142">
        <v>178.66666666666666</v>
      </c>
      <c r="H26" s="346">
        <v>1940</v>
      </c>
      <c r="I26" s="142">
        <v>129.33333333333334</v>
      </c>
    </row>
    <row r="27" spans="2:9" ht="15">
      <c r="B27" s="329">
        <v>16</v>
      </c>
      <c r="C27" s="331"/>
      <c r="D27" s="193" t="s">
        <v>72</v>
      </c>
      <c r="E27" s="141">
        <v>2</v>
      </c>
      <c r="F27" s="143">
        <v>2559</v>
      </c>
      <c r="G27" s="142">
        <v>170.6</v>
      </c>
      <c r="H27" s="346">
        <v>1819</v>
      </c>
      <c r="I27" s="142">
        <v>121.26666666666665</v>
      </c>
    </row>
    <row r="28" spans="2:9" ht="14.25" customHeight="1">
      <c r="B28" s="330">
        <v>17</v>
      </c>
      <c r="C28" s="332"/>
      <c r="D28" s="193" t="s">
        <v>71</v>
      </c>
      <c r="E28" s="141">
        <v>2</v>
      </c>
      <c r="F28" s="143">
        <v>2529</v>
      </c>
      <c r="G28" s="142">
        <v>168.6</v>
      </c>
      <c r="H28" s="346">
        <v>1874</v>
      </c>
      <c r="I28" s="142">
        <v>124.93333333333332</v>
      </c>
    </row>
    <row r="29" spans="2:9" ht="15.75" thickBot="1">
      <c r="B29" s="329">
        <v>18</v>
      </c>
      <c r="C29" s="322"/>
      <c r="D29" s="266" t="s">
        <v>76</v>
      </c>
      <c r="E29" s="147">
        <v>0</v>
      </c>
      <c r="F29" s="149">
        <v>0</v>
      </c>
      <c r="G29" s="148">
        <v>0</v>
      </c>
      <c r="H29" s="347">
        <v>0</v>
      </c>
      <c r="I29" s="148">
        <v>0</v>
      </c>
    </row>
    <row r="30" spans="2:9" ht="15">
      <c r="B30" s="333">
        <v>1</v>
      </c>
      <c r="C30" s="334"/>
      <c r="D30" s="343" t="s">
        <v>116</v>
      </c>
      <c r="E30" s="335">
        <v>4</v>
      </c>
      <c r="F30" s="336">
        <v>2812</v>
      </c>
      <c r="G30" s="337">
        <v>187.4666666666667</v>
      </c>
      <c r="H30" s="338">
        <v>2177</v>
      </c>
      <c r="I30" s="337">
        <v>145.13333333333335</v>
      </c>
    </row>
    <row r="31" spans="2:9" ht="15">
      <c r="B31" s="339">
        <v>2</v>
      </c>
      <c r="C31" s="236"/>
      <c r="D31" s="224" t="s">
        <v>145</v>
      </c>
      <c r="E31" s="200">
        <v>3</v>
      </c>
      <c r="F31" s="233">
        <v>2737</v>
      </c>
      <c r="G31" s="232">
        <v>182.46666666666667</v>
      </c>
      <c r="H31" s="312">
        <v>1992</v>
      </c>
      <c r="I31" s="232">
        <v>132.8</v>
      </c>
    </row>
    <row r="32" spans="2:9" ht="15">
      <c r="B32" s="132">
        <v>3</v>
      </c>
      <c r="C32" s="236"/>
      <c r="D32" s="224" t="s">
        <v>74</v>
      </c>
      <c r="E32" s="141">
        <v>3</v>
      </c>
      <c r="F32" s="143">
        <v>2721</v>
      </c>
      <c r="G32" s="142">
        <v>181.4</v>
      </c>
      <c r="H32" s="305">
        <v>2046</v>
      </c>
      <c r="I32" s="142">
        <v>136.4</v>
      </c>
    </row>
    <row r="33" spans="2:9" ht="15">
      <c r="B33" s="138">
        <v>4</v>
      </c>
      <c r="C33" s="236"/>
      <c r="D33" s="224" t="s">
        <v>76</v>
      </c>
      <c r="E33" s="141">
        <v>2</v>
      </c>
      <c r="F33" s="143">
        <v>2735</v>
      </c>
      <c r="G33" s="142">
        <v>182.33333333333334</v>
      </c>
      <c r="H33" s="305">
        <v>2085</v>
      </c>
      <c r="I33" s="142">
        <v>139</v>
      </c>
    </row>
    <row r="34" spans="2:9" ht="15">
      <c r="B34" s="132">
        <v>5</v>
      </c>
      <c r="C34" s="320"/>
      <c r="D34" s="224" t="s">
        <v>151</v>
      </c>
      <c r="E34" s="200">
        <v>2</v>
      </c>
      <c r="F34" s="233">
        <v>2731</v>
      </c>
      <c r="G34" s="232">
        <v>182.0666666666667</v>
      </c>
      <c r="H34" s="312">
        <v>2381</v>
      </c>
      <c r="I34" s="232">
        <v>158.73333333333332</v>
      </c>
    </row>
    <row r="35" spans="2:9" ht="16.5" customHeight="1" thickBot="1">
      <c r="B35" s="138">
        <v>6</v>
      </c>
      <c r="C35" s="340"/>
      <c r="D35" s="266" t="s">
        <v>69</v>
      </c>
      <c r="E35" s="147">
        <v>1</v>
      </c>
      <c r="F35" s="149">
        <v>2749</v>
      </c>
      <c r="G35" s="148">
        <v>183.26666666666665</v>
      </c>
      <c r="H35" s="314">
        <v>1979</v>
      </c>
      <c r="I35" s="148">
        <v>131.93333333333334</v>
      </c>
    </row>
    <row r="36" ht="14.25">
      <c r="C36" s="341"/>
    </row>
    <row r="37" ht="12.75">
      <c r="C37" s="41"/>
    </row>
  </sheetData>
  <mergeCells count="1">
    <mergeCell ref="E2:F2"/>
  </mergeCells>
  <conditionalFormatting sqref="E2:F2">
    <cfRule type="cellIs" priority="1" dxfId="4" operator="between" stopIfTrue="1">
      <formula>3000</formula>
      <formula>3099</formula>
    </cfRule>
    <cfRule type="cellIs" priority="2" dxfId="10" operator="between" stopIfTrue="1">
      <formula>600</formula>
      <formula>699</formula>
    </cfRule>
    <cfRule type="cellIs" priority="3" dxfId="10" operator="between" stopIfTrue="1">
      <formula>700</formula>
      <formula>799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C130"/>
  <sheetViews>
    <sheetView zoomScale="80" zoomScaleNormal="80" workbookViewId="0" topLeftCell="A1">
      <selection activeCell="D6" sqref="D6"/>
    </sheetView>
  </sheetViews>
  <sheetFormatPr defaultColWidth="9.140625" defaultRowHeight="12.75"/>
  <cols>
    <col min="1" max="1" width="1.421875" style="40" customWidth="1"/>
    <col min="2" max="2" width="18.421875" style="40" customWidth="1"/>
    <col min="3" max="3" width="11.57421875" style="40" customWidth="1"/>
    <col min="4" max="4" width="7.421875" style="40" customWidth="1"/>
    <col min="5" max="5" width="7.57421875" style="117" hidden="1" customWidth="1"/>
    <col min="6" max="6" width="7.7109375" style="118" customWidth="1"/>
    <col min="7" max="7" width="7.7109375" style="40" customWidth="1"/>
    <col min="8" max="8" width="9.00390625" style="40" customWidth="1"/>
    <col min="9" max="9" width="7.28125" style="40" hidden="1" customWidth="1"/>
    <col min="10" max="11" width="7.7109375" style="40" customWidth="1"/>
    <col min="12" max="12" width="9.00390625" style="40" customWidth="1"/>
    <col min="13" max="13" width="7.00390625" style="40" hidden="1" customWidth="1"/>
    <col min="14" max="15" width="7.7109375" style="40" customWidth="1"/>
    <col min="16" max="16" width="9.00390625" style="40" customWidth="1"/>
    <col min="17" max="17" width="7.00390625" style="40" hidden="1" customWidth="1"/>
    <col min="18" max="19" width="7.7109375" style="40" customWidth="1"/>
    <col min="20" max="20" width="9.00390625" style="40" customWidth="1"/>
    <col min="21" max="21" width="6.8515625" style="40" hidden="1" customWidth="1"/>
    <col min="22" max="23" width="7.7109375" style="40" customWidth="1"/>
    <col min="24" max="24" width="8.8515625" style="40" customWidth="1"/>
    <col min="25" max="28" width="10.7109375" style="40" customWidth="1"/>
    <col min="29" max="29" width="16.421875" style="117" customWidth="1"/>
    <col min="30" max="16384" width="9.140625" style="40" customWidth="1"/>
  </cols>
  <sheetData>
    <row r="1" spans="2:29" ht="19.5" customHeight="1">
      <c r="B1" s="41"/>
      <c r="C1" s="41"/>
      <c r="D1" s="41"/>
      <c r="E1" s="42"/>
      <c r="F1" s="4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42"/>
    </row>
    <row r="2" spans="2:29" ht="19.5" customHeight="1">
      <c r="B2" s="41"/>
      <c r="C2" s="41"/>
      <c r="D2" s="41"/>
      <c r="E2" s="42"/>
      <c r="F2" s="4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42"/>
    </row>
    <row r="3" spans="2:29" ht="19.5" customHeight="1">
      <c r="B3" s="268"/>
      <c r="C3" s="41"/>
      <c r="D3" s="41"/>
      <c r="E3" s="42"/>
      <c r="G3" s="440" t="s">
        <v>237</v>
      </c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1"/>
      <c r="U3" s="1"/>
      <c r="V3" s="1"/>
      <c r="W3" s="392" t="s">
        <v>79</v>
      </c>
      <c r="X3" s="392"/>
      <c r="Y3" s="392"/>
      <c r="Z3" s="392"/>
      <c r="AA3" s="1"/>
      <c r="AB3" s="1"/>
      <c r="AC3" s="42"/>
    </row>
    <row r="4" spans="2:29" ht="34.5" customHeight="1" thickBot="1">
      <c r="B4" s="204" t="s">
        <v>66</v>
      </c>
      <c r="C4" s="205"/>
      <c r="D4" s="1"/>
      <c r="E4" s="42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1"/>
      <c r="U4" s="1"/>
      <c r="V4" s="1"/>
      <c r="W4" s="393"/>
      <c r="X4" s="393"/>
      <c r="Y4" s="393"/>
      <c r="Z4" s="393"/>
      <c r="AA4" s="1"/>
      <c r="AB4" s="1"/>
      <c r="AC4" s="42"/>
    </row>
    <row r="5" spans="2:29" s="44" customFormat="1" ht="17.25" customHeight="1">
      <c r="B5" s="416" t="s">
        <v>1</v>
      </c>
      <c r="C5" s="435"/>
      <c r="D5" s="104" t="s">
        <v>31</v>
      </c>
      <c r="E5" s="45"/>
      <c r="F5" s="46" t="s">
        <v>35</v>
      </c>
      <c r="G5" s="396" t="s">
        <v>36</v>
      </c>
      <c r="H5" s="397"/>
      <c r="I5" s="47"/>
      <c r="J5" s="46" t="s">
        <v>37</v>
      </c>
      <c r="K5" s="396" t="s">
        <v>36</v>
      </c>
      <c r="L5" s="397"/>
      <c r="M5" s="48"/>
      <c r="N5" s="46" t="s">
        <v>38</v>
      </c>
      <c r="O5" s="396" t="s">
        <v>36</v>
      </c>
      <c r="P5" s="397"/>
      <c r="Q5" s="48"/>
      <c r="R5" s="46" t="s">
        <v>39</v>
      </c>
      <c r="S5" s="396" t="s">
        <v>36</v>
      </c>
      <c r="T5" s="397"/>
      <c r="U5" s="49"/>
      <c r="V5" s="46" t="s">
        <v>40</v>
      </c>
      <c r="W5" s="396" t="s">
        <v>36</v>
      </c>
      <c r="X5" s="397"/>
      <c r="Y5" s="46" t="s">
        <v>41</v>
      </c>
      <c r="Z5" s="50"/>
      <c r="AA5" s="105" t="s">
        <v>42</v>
      </c>
      <c r="AB5" s="52" t="s">
        <v>43</v>
      </c>
      <c r="AC5" s="277" t="s">
        <v>41</v>
      </c>
    </row>
    <row r="6" spans="2:29" s="44" customFormat="1" ht="17.25" customHeight="1" thickBot="1">
      <c r="B6" s="390" t="s">
        <v>44</v>
      </c>
      <c r="C6" s="434"/>
      <c r="D6" s="270"/>
      <c r="E6" s="53"/>
      <c r="F6" s="54" t="s">
        <v>45</v>
      </c>
      <c r="G6" s="387" t="s">
        <v>46</v>
      </c>
      <c r="H6" s="388"/>
      <c r="I6" s="55"/>
      <c r="J6" s="54" t="s">
        <v>45</v>
      </c>
      <c r="K6" s="387" t="s">
        <v>46</v>
      </c>
      <c r="L6" s="388"/>
      <c r="M6" s="54"/>
      <c r="N6" s="54" t="s">
        <v>45</v>
      </c>
      <c r="O6" s="387" t="s">
        <v>46</v>
      </c>
      <c r="P6" s="388"/>
      <c r="Q6" s="54"/>
      <c r="R6" s="54" t="s">
        <v>45</v>
      </c>
      <c r="S6" s="387" t="s">
        <v>46</v>
      </c>
      <c r="T6" s="388"/>
      <c r="U6" s="56"/>
      <c r="V6" s="54" t="s">
        <v>45</v>
      </c>
      <c r="W6" s="387" t="s">
        <v>46</v>
      </c>
      <c r="X6" s="388"/>
      <c r="Y6" s="57" t="s">
        <v>45</v>
      </c>
      <c r="Z6" s="58" t="s">
        <v>47</v>
      </c>
      <c r="AA6" s="59" t="s">
        <v>48</v>
      </c>
      <c r="AB6" s="60" t="s">
        <v>49</v>
      </c>
      <c r="AC6" s="61" t="s">
        <v>50</v>
      </c>
    </row>
    <row r="7" spans="2:29" s="62" customFormat="1" ht="49.5" customHeight="1">
      <c r="B7" s="350" t="s">
        <v>59</v>
      </c>
      <c r="C7" s="350"/>
      <c r="D7" s="89">
        <f>SUM(D8:D10)</f>
        <v>58</v>
      </c>
      <c r="E7" s="64">
        <f>SUM(E8:E10)</f>
        <v>530</v>
      </c>
      <c r="F7" s="65">
        <f>SUM(F8:F10)</f>
        <v>588</v>
      </c>
      <c r="G7" s="66">
        <f>F27</f>
        <v>509</v>
      </c>
      <c r="H7" s="67" t="str">
        <f>B27</f>
        <v>Telfer</v>
      </c>
      <c r="I7" s="68">
        <f>SUM(I8:I10)</f>
        <v>542</v>
      </c>
      <c r="J7" s="69">
        <f>SUM(J8:J10)</f>
        <v>600</v>
      </c>
      <c r="K7" s="69">
        <f>J23</f>
        <v>592</v>
      </c>
      <c r="L7" s="70" t="str">
        <f>B23</f>
        <v>Assar</v>
      </c>
      <c r="M7" s="71">
        <f>SUM(M8:M10)</f>
        <v>513</v>
      </c>
      <c r="N7" s="66">
        <f>SUM(N8:N10)</f>
        <v>571</v>
      </c>
      <c r="O7" s="66">
        <f>N19</f>
        <v>635</v>
      </c>
      <c r="P7" s="67" t="str">
        <f>B19</f>
        <v>Aru Rail</v>
      </c>
      <c r="Q7" s="72">
        <f>SUM(Q8:Q10)</f>
        <v>539</v>
      </c>
      <c r="R7" s="66">
        <f>SUM(R8:R10)</f>
        <v>597</v>
      </c>
      <c r="S7" s="66">
        <f>R15</f>
        <v>582</v>
      </c>
      <c r="T7" s="67" t="str">
        <f>B15</f>
        <v>Dan Arpo  </v>
      </c>
      <c r="U7" s="72">
        <f>SUM(U8:U10)</f>
        <v>548</v>
      </c>
      <c r="V7" s="66">
        <f>SUM(V8:V10)</f>
        <v>606</v>
      </c>
      <c r="W7" s="66">
        <f>V11</f>
        <v>588</v>
      </c>
      <c r="X7" s="67" t="str">
        <f>B11</f>
        <v>Toode </v>
      </c>
      <c r="Y7" s="73">
        <f aca="true" t="shared" si="0" ref="Y7:Y27">F7+J7+N7+R7+V7</f>
        <v>2962</v>
      </c>
      <c r="Z7" s="71">
        <f>SUM(Z8:Z10)</f>
        <v>2672</v>
      </c>
      <c r="AA7" s="74">
        <f>AVERAGE(AA8,AA9,AA10)</f>
        <v>197.46666666666667</v>
      </c>
      <c r="AB7" s="75">
        <f>AVERAGE(AB8,AB9,AB10)</f>
        <v>178.13333333333333</v>
      </c>
      <c r="AC7" s="382">
        <f>G8+K8+O8+S8+W8</f>
        <v>4</v>
      </c>
    </row>
    <row r="8" spans="2:29" s="62" customFormat="1" ht="17.25" customHeight="1">
      <c r="B8" s="361" t="s">
        <v>108</v>
      </c>
      <c r="C8" s="361"/>
      <c r="D8" s="76">
        <v>30</v>
      </c>
      <c r="E8" s="77">
        <v>126</v>
      </c>
      <c r="F8" s="78">
        <f>D8+E8</f>
        <v>156</v>
      </c>
      <c r="G8" s="373">
        <v>1</v>
      </c>
      <c r="H8" s="374"/>
      <c r="I8" s="79">
        <v>164</v>
      </c>
      <c r="J8" s="78">
        <f>D8+I8</f>
        <v>194</v>
      </c>
      <c r="K8" s="373">
        <v>1</v>
      </c>
      <c r="L8" s="374"/>
      <c r="M8" s="79">
        <v>165</v>
      </c>
      <c r="N8" s="78">
        <f>D8+M8</f>
        <v>195</v>
      </c>
      <c r="O8" s="373">
        <v>0</v>
      </c>
      <c r="P8" s="374"/>
      <c r="Q8" s="79">
        <v>163</v>
      </c>
      <c r="R8" s="80">
        <f>D8+Q8</f>
        <v>193</v>
      </c>
      <c r="S8" s="373">
        <v>1</v>
      </c>
      <c r="T8" s="374"/>
      <c r="U8" s="77">
        <v>185</v>
      </c>
      <c r="V8" s="80">
        <f>D8+U8</f>
        <v>215</v>
      </c>
      <c r="W8" s="373">
        <v>1</v>
      </c>
      <c r="X8" s="374"/>
      <c r="Y8" s="78">
        <f t="shared" si="0"/>
        <v>953</v>
      </c>
      <c r="Z8" s="79">
        <f>E8+I8+M8+Q8+U8</f>
        <v>803</v>
      </c>
      <c r="AA8" s="81">
        <f>AVERAGE(F8,J8,N8,R8,V8)</f>
        <v>190.6</v>
      </c>
      <c r="AB8" s="82">
        <f>AVERAGE(F8,J8,N8,R8,V8)-D8</f>
        <v>160.6</v>
      </c>
      <c r="AC8" s="383"/>
    </row>
    <row r="9" spans="2:29" s="62" customFormat="1" ht="17.25" customHeight="1">
      <c r="B9" s="411" t="s">
        <v>109</v>
      </c>
      <c r="C9" s="411"/>
      <c r="D9" s="76">
        <v>21</v>
      </c>
      <c r="E9" s="77">
        <v>212</v>
      </c>
      <c r="F9" s="78">
        <f>D9+E9</f>
        <v>233</v>
      </c>
      <c r="G9" s="375"/>
      <c r="H9" s="376"/>
      <c r="I9" s="79">
        <v>152</v>
      </c>
      <c r="J9" s="78">
        <f>D9+I9</f>
        <v>173</v>
      </c>
      <c r="K9" s="375"/>
      <c r="L9" s="376"/>
      <c r="M9" s="79">
        <v>149</v>
      </c>
      <c r="N9" s="78">
        <f>D9+M9</f>
        <v>170</v>
      </c>
      <c r="O9" s="375"/>
      <c r="P9" s="376"/>
      <c r="Q9" s="77">
        <v>181</v>
      </c>
      <c r="R9" s="80">
        <f>D9+Q9</f>
        <v>202</v>
      </c>
      <c r="S9" s="375"/>
      <c r="T9" s="376"/>
      <c r="U9" s="77">
        <v>139</v>
      </c>
      <c r="V9" s="80">
        <f>D9+U9</f>
        <v>160</v>
      </c>
      <c r="W9" s="375"/>
      <c r="X9" s="376"/>
      <c r="Y9" s="78">
        <f t="shared" si="0"/>
        <v>938</v>
      </c>
      <c r="Z9" s="79">
        <f>E9+I9+M9+Q9+U9</f>
        <v>833</v>
      </c>
      <c r="AA9" s="81">
        <f>AVERAGE(F9,J9,N9,R9,V9)</f>
        <v>187.6</v>
      </c>
      <c r="AB9" s="82">
        <f>AVERAGE(F9,J9,N9,R9,V9)-D9</f>
        <v>166.6</v>
      </c>
      <c r="AC9" s="383"/>
    </row>
    <row r="10" spans="2:29" s="62" customFormat="1" ht="17.25" customHeight="1" thickBot="1">
      <c r="B10" s="412" t="s">
        <v>110</v>
      </c>
      <c r="C10" s="412"/>
      <c r="D10" s="83">
        <v>7</v>
      </c>
      <c r="E10" s="84">
        <v>192</v>
      </c>
      <c r="F10" s="85">
        <f>D10+E10</f>
        <v>199</v>
      </c>
      <c r="G10" s="377"/>
      <c r="H10" s="378"/>
      <c r="I10" s="86">
        <v>226</v>
      </c>
      <c r="J10" s="85">
        <f>D10+I10</f>
        <v>233</v>
      </c>
      <c r="K10" s="377"/>
      <c r="L10" s="378"/>
      <c r="M10" s="86">
        <v>199</v>
      </c>
      <c r="N10" s="85">
        <f>D10+M10</f>
        <v>206</v>
      </c>
      <c r="O10" s="377"/>
      <c r="P10" s="378"/>
      <c r="Q10" s="84">
        <v>195</v>
      </c>
      <c r="R10" s="85">
        <f>D10+Q10</f>
        <v>202</v>
      </c>
      <c r="S10" s="377"/>
      <c r="T10" s="378"/>
      <c r="U10" s="84">
        <v>224</v>
      </c>
      <c r="V10" s="85">
        <f>D10+U10</f>
        <v>231</v>
      </c>
      <c r="W10" s="377"/>
      <c r="X10" s="378"/>
      <c r="Y10" s="85">
        <f t="shared" si="0"/>
        <v>1071</v>
      </c>
      <c r="Z10" s="86">
        <f>E10+I10+M10+Q10+U10</f>
        <v>1036</v>
      </c>
      <c r="AA10" s="87">
        <f>AVERAGE(F10,J10,N10,R10,V10)</f>
        <v>214.2</v>
      </c>
      <c r="AB10" s="88">
        <f>AVERAGE(F10,J10,N10,R10,V10)-D10</f>
        <v>207.2</v>
      </c>
      <c r="AC10" s="384"/>
    </row>
    <row r="11" spans="2:29" s="62" customFormat="1" ht="49.5" customHeight="1">
      <c r="B11" s="368" t="s">
        <v>127</v>
      </c>
      <c r="C11" s="369"/>
      <c r="D11" s="63">
        <f>SUM(D12:D14)</f>
        <v>59</v>
      </c>
      <c r="E11" s="106">
        <f>SUM(E12:E14)</f>
        <v>415</v>
      </c>
      <c r="F11" s="66">
        <f>SUM(F12:F14)</f>
        <v>474</v>
      </c>
      <c r="G11" s="66">
        <f>F23</f>
        <v>617</v>
      </c>
      <c r="H11" s="67" t="str">
        <f>B23</f>
        <v>Assar</v>
      </c>
      <c r="I11" s="64">
        <f>SUM(I12:I14)</f>
        <v>410</v>
      </c>
      <c r="J11" s="66">
        <f>SUM(J12:J14)</f>
        <v>469</v>
      </c>
      <c r="K11" s="66">
        <f>J19</f>
        <v>549</v>
      </c>
      <c r="L11" s="67" t="str">
        <f>B19</f>
        <v>Aru Rail</v>
      </c>
      <c r="M11" s="72">
        <f>SUM(M12:M14)</f>
        <v>568</v>
      </c>
      <c r="N11" s="267">
        <f>SUM(N12:N14)</f>
        <v>627</v>
      </c>
      <c r="O11" s="66">
        <f>N15</f>
        <v>543</v>
      </c>
      <c r="P11" s="67" t="str">
        <f>B15</f>
        <v>Dan Arpo  </v>
      </c>
      <c r="Q11" s="72">
        <f>SUM(Q12:Q14)</f>
        <v>526</v>
      </c>
      <c r="R11" s="66">
        <f>SUM(R12:R14)</f>
        <v>585</v>
      </c>
      <c r="S11" s="66">
        <f>R27</f>
        <v>601</v>
      </c>
      <c r="T11" s="67" t="str">
        <f>B27</f>
        <v>Telfer</v>
      </c>
      <c r="U11" s="72">
        <f>SUM(U12:U14)</f>
        <v>529</v>
      </c>
      <c r="V11" s="69">
        <f>SUM(V12:V14)</f>
        <v>588</v>
      </c>
      <c r="W11" s="66">
        <f>V7</f>
        <v>606</v>
      </c>
      <c r="X11" s="67" t="str">
        <f>B7</f>
        <v>Würth</v>
      </c>
      <c r="Y11" s="73">
        <f>F11+J11+N11+R11+V11</f>
        <v>2743</v>
      </c>
      <c r="Z11" s="71">
        <f>SUM(Z12:Z14)</f>
        <v>2448</v>
      </c>
      <c r="AA11" s="91">
        <f>AVERAGE(AA12,AA13,AA14)</f>
        <v>182.86666666666667</v>
      </c>
      <c r="AB11" s="75">
        <f>AVERAGE(AB12,AB13,AB14)</f>
        <v>163.20000000000002</v>
      </c>
      <c r="AC11" s="382">
        <f>G12+K12+O12+S12+W12</f>
        <v>1</v>
      </c>
    </row>
    <row r="12" spans="2:29" s="62" customFormat="1" ht="17.25" customHeight="1">
      <c r="B12" s="357" t="s">
        <v>128</v>
      </c>
      <c r="C12" s="354"/>
      <c r="D12" s="76">
        <v>24</v>
      </c>
      <c r="E12" s="77">
        <v>130</v>
      </c>
      <c r="F12" s="78">
        <f>D12+E12</f>
        <v>154</v>
      </c>
      <c r="G12" s="373">
        <v>0</v>
      </c>
      <c r="H12" s="374"/>
      <c r="I12" s="79">
        <v>151</v>
      </c>
      <c r="J12" s="78">
        <f>D12+I12</f>
        <v>175</v>
      </c>
      <c r="K12" s="373">
        <v>0</v>
      </c>
      <c r="L12" s="374"/>
      <c r="M12" s="79">
        <v>172</v>
      </c>
      <c r="N12" s="78">
        <f>D12+M12</f>
        <v>196</v>
      </c>
      <c r="O12" s="373">
        <v>1</v>
      </c>
      <c r="P12" s="374"/>
      <c r="Q12" s="77">
        <v>151</v>
      </c>
      <c r="R12" s="80">
        <f>D12+Q12</f>
        <v>175</v>
      </c>
      <c r="S12" s="373">
        <v>0</v>
      </c>
      <c r="T12" s="374"/>
      <c r="U12" s="77">
        <v>192</v>
      </c>
      <c r="V12" s="80">
        <f>D12+U12</f>
        <v>216</v>
      </c>
      <c r="W12" s="373">
        <v>0</v>
      </c>
      <c r="X12" s="374"/>
      <c r="Y12" s="78">
        <f t="shared" si="0"/>
        <v>916</v>
      </c>
      <c r="Z12" s="79">
        <f>E12+I12+M12+Q12+U12</f>
        <v>796</v>
      </c>
      <c r="AA12" s="81">
        <f>AVERAGE(F12,J12,N12,R12,V12)</f>
        <v>183.2</v>
      </c>
      <c r="AB12" s="82">
        <f>AVERAGE(F12,J12,N12,R12,V12)-D12</f>
        <v>159.2</v>
      </c>
      <c r="AC12" s="383"/>
    </row>
    <row r="13" spans="2:29" s="62" customFormat="1" ht="17.25" customHeight="1">
      <c r="B13" s="357" t="s">
        <v>129</v>
      </c>
      <c r="C13" s="354"/>
      <c r="D13" s="76">
        <v>16</v>
      </c>
      <c r="E13" s="77">
        <v>135</v>
      </c>
      <c r="F13" s="78">
        <f>D13+E13</f>
        <v>151</v>
      </c>
      <c r="G13" s="375"/>
      <c r="H13" s="376"/>
      <c r="I13" s="79">
        <v>122</v>
      </c>
      <c r="J13" s="78">
        <f>D13+I13</f>
        <v>138</v>
      </c>
      <c r="K13" s="375"/>
      <c r="L13" s="376"/>
      <c r="M13" s="79">
        <v>175</v>
      </c>
      <c r="N13" s="78">
        <f>D13+M13</f>
        <v>191</v>
      </c>
      <c r="O13" s="375"/>
      <c r="P13" s="376"/>
      <c r="Q13" s="77">
        <v>182</v>
      </c>
      <c r="R13" s="80">
        <f>D13+Q13</f>
        <v>198</v>
      </c>
      <c r="S13" s="375"/>
      <c r="T13" s="376"/>
      <c r="U13" s="77">
        <v>158</v>
      </c>
      <c r="V13" s="80">
        <f>D13+U13</f>
        <v>174</v>
      </c>
      <c r="W13" s="375"/>
      <c r="X13" s="376"/>
      <c r="Y13" s="78">
        <f t="shared" si="0"/>
        <v>852</v>
      </c>
      <c r="Z13" s="79">
        <f>E13+I13+M13+Q13+U13</f>
        <v>772</v>
      </c>
      <c r="AA13" s="81">
        <f>AVERAGE(F13,J13,N13,R13,V13)</f>
        <v>170.4</v>
      </c>
      <c r="AB13" s="82">
        <f>AVERAGE(F13,J13,N13,R13,V13)-D13</f>
        <v>154.4</v>
      </c>
      <c r="AC13" s="383"/>
    </row>
    <row r="14" spans="2:29" s="62" customFormat="1" ht="17.25" customHeight="1" thickBot="1">
      <c r="B14" s="362" t="s">
        <v>139</v>
      </c>
      <c r="C14" s="363"/>
      <c r="D14" s="76">
        <v>19</v>
      </c>
      <c r="E14" s="84">
        <v>150</v>
      </c>
      <c r="F14" s="85">
        <f>D14+E14</f>
        <v>169</v>
      </c>
      <c r="G14" s="377"/>
      <c r="H14" s="378"/>
      <c r="I14" s="86">
        <v>137</v>
      </c>
      <c r="J14" s="85">
        <f>D14+I14</f>
        <v>156</v>
      </c>
      <c r="K14" s="377"/>
      <c r="L14" s="378"/>
      <c r="M14" s="86">
        <v>221</v>
      </c>
      <c r="N14" s="85">
        <f>D14+M14</f>
        <v>240</v>
      </c>
      <c r="O14" s="377"/>
      <c r="P14" s="378"/>
      <c r="Q14" s="84">
        <v>193</v>
      </c>
      <c r="R14" s="85">
        <f>D14+Q14</f>
        <v>212</v>
      </c>
      <c r="S14" s="377"/>
      <c r="T14" s="378"/>
      <c r="U14" s="84">
        <v>179</v>
      </c>
      <c r="V14" s="85">
        <f>D14+U14</f>
        <v>198</v>
      </c>
      <c r="W14" s="377"/>
      <c r="X14" s="378"/>
      <c r="Y14" s="85">
        <f t="shared" si="0"/>
        <v>975</v>
      </c>
      <c r="Z14" s="86">
        <f>E14+I14+M14+Q14+U14</f>
        <v>880</v>
      </c>
      <c r="AA14" s="87">
        <f>AVERAGE(F14,J14,N14,R14,V14)</f>
        <v>195</v>
      </c>
      <c r="AB14" s="88">
        <f>AVERAGE(F14,J14,N14,R14,V14)-D14</f>
        <v>176</v>
      </c>
      <c r="AC14" s="384"/>
    </row>
    <row r="15" spans="2:29" s="62" customFormat="1" ht="48" customHeight="1">
      <c r="B15" s="426" t="s">
        <v>238</v>
      </c>
      <c r="C15" s="427"/>
      <c r="D15" s="63">
        <f>SUM(D16:D18)</f>
        <v>85</v>
      </c>
      <c r="E15" s="106">
        <f>SUM(E16:E18)</f>
        <v>473</v>
      </c>
      <c r="F15" s="92">
        <f>SUM(F16:F18)</f>
        <v>558</v>
      </c>
      <c r="G15" s="66">
        <f>F19</f>
        <v>579</v>
      </c>
      <c r="H15" s="67" t="str">
        <f>B19</f>
        <v>Aru Rail</v>
      </c>
      <c r="I15" s="64">
        <f>SUM(I16:I18)</f>
        <v>498</v>
      </c>
      <c r="J15" s="66">
        <f>SUM(J16:J18)</f>
        <v>583</v>
      </c>
      <c r="K15" s="66">
        <f>J27</f>
        <v>583</v>
      </c>
      <c r="L15" s="67" t="str">
        <f>B27</f>
        <v>Telfer</v>
      </c>
      <c r="M15" s="72">
        <f>SUM(M16:M18)</f>
        <v>458</v>
      </c>
      <c r="N15" s="66">
        <f>SUM(N16:N18)</f>
        <v>543</v>
      </c>
      <c r="O15" s="66">
        <f>N11</f>
        <v>627</v>
      </c>
      <c r="P15" s="67" t="str">
        <f>B11</f>
        <v>Toode </v>
      </c>
      <c r="Q15" s="72">
        <f>SUM(Q16:Q18)</f>
        <v>497</v>
      </c>
      <c r="R15" s="66">
        <f>SUM(R16:R18)</f>
        <v>582</v>
      </c>
      <c r="S15" s="66">
        <f>R7</f>
        <v>597</v>
      </c>
      <c r="T15" s="67" t="str">
        <f>B7</f>
        <v>Würth</v>
      </c>
      <c r="U15" s="72">
        <f>SUM(U16:U18)</f>
        <v>470</v>
      </c>
      <c r="V15" s="66">
        <f>SUM(V16:V18)</f>
        <v>555</v>
      </c>
      <c r="W15" s="66">
        <f>V23</f>
        <v>625</v>
      </c>
      <c r="X15" s="67" t="str">
        <f>B23</f>
        <v>Assar</v>
      </c>
      <c r="Y15" s="73">
        <f t="shared" si="0"/>
        <v>2821</v>
      </c>
      <c r="Z15" s="71">
        <f>SUM(Z16:Z18)</f>
        <v>2396</v>
      </c>
      <c r="AA15" s="91">
        <f>AVERAGE(AA16,AA17,AA18)</f>
        <v>188.0666666666667</v>
      </c>
      <c r="AB15" s="75">
        <f>AVERAGE(AB16,AB17,AB18)</f>
        <v>159.73333333333332</v>
      </c>
      <c r="AC15" s="382">
        <f>G16+K16+O16+S16+W16</f>
        <v>0.5</v>
      </c>
    </row>
    <row r="16" spans="2:29" s="62" customFormat="1" ht="17.25" customHeight="1">
      <c r="B16" s="208" t="s">
        <v>101</v>
      </c>
      <c r="C16" s="209"/>
      <c r="D16" s="76">
        <v>27</v>
      </c>
      <c r="E16" s="77">
        <v>144</v>
      </c>
      <c r="F16" s="78">
        <f>D16+E16</f>
        <v>171</v>
      </c>
      <c r="G16" s="373">
        <v>0</v>
      </c>
      <c r="H16" s="374"/>
      <c r="I16" s="79">
        <v>188</v>
      </c>
      <c r="J16" s="78">
        <f>D16+I16</f>
        <v>215</v>
      </c>
      <c r="K16" s="373">
        <v>0.5</v>
      </c>
      <c r="L16" s="374"/>
      <c r="M16" s="79">
        <v>181</v>
      </c>
      <c r="N16" s="78">
        <f>D16+M16</f>
        <v>208</v>
      </c>
      <c r="O16" s="373">
        <v>0</v>
      </c>
      <c r="P16" s="374"/>
      <c r="Q16" s="77">
        <v>149</v>
      </c>
      <c r="R16" s="80">
        <f>D16+Q16</f>
        <v>176</v>
      </c>
      <c r="S16" s="373">
        <v>0</v>
      </c>
      <c r="T16" s="374"/>
      <c r="U16" s="77">
        <v>205</v>
      </c>
      <c r="V16" s="80">
        <f>D16+U16</f>
        <v>232</v>
      </c>
      <c r="W16" s="373">
        <v>0</v>
      </c>
      <c r="X16" s="374"/>
      <c r="Y16" s="78">
        <f t="shared" si="0"/>
        <v>1002</v>
      </c>
      <c r="Z16" s="79">
        <f>E16+I16+M16+Q16+U16</f>
        <v>867</v>
      </c>
      <c r="AA16" s="81">
        <f>AVERAGE(F16,J16,N16,R16,V16)</f>
        <v>200.4</v>
      </c>
      <c r="AB16" s="82">
        <f>AVERAGE(F16,J16,N16,R16,V16)-D16</f>
        <v>173.4</v>
      </c>
      <c r="AC16" s="383"/>
    </row>
    <row r="17" spans="2:29" s="62" customFormat="1" ht="17.25" customHeight="1">
      <c r="B17" s="210" t="s">
        <v>102</v>
      </c>
      <c r="C17" s="211"/>
      <c r="D17" s="107">
        <v>37</v>
      </c>
      <c r="E17" s="77">
        <v>160</v>
      </c>
      <c r="F17" s="78">
        <f>D17+E17</f>
        <v>197</v>
      </c>
      <c r="G17" s="375"/>
      <c r="H17" s="376"/>
      <c r="I17" s="79">
        <v>138</v>
      </c>
      <c r="J17" s="78">
        <f>D17+I17</f>
        <v>175</v>
      </c>
      <c r="K17" s="375"/>
      <c r="L17" s="376"/>
      <c r="M17" s="79">
        <v>161</v>
      </c>
      <c r="N17" s="78">
        <f>D17+M17</f>
        <v>198</v>
      </c>
      <c r="O17" s="375"/>
      <c r="P17" s="376"/>
      <c r="Q17" s="77">
        <v>196</v>
      </c>
      <c r="R17" s="80">
        <f>D17+Q17</f>
        <v>233</v>
      </c>
      <c r="S17" s="375"/>
      <c r="T17" s="376"/>
      <c r="U17" s="77">
        <v>110</v>
      </c>
      <c r="V17" s="80">
        <f>D17+U17</f>
        <v>147</v>
      </c>
      <c r="W17" s="375"/>
      <c r="X17" s="376"/>
      <c r="Y17" s="78">
        <f t="shared" si="0"/>
        <v>950</v>
      </c>
      <c r="Z17" s="79">
        <f>E17+I17+M17+Q17+U17</f>
        <v>765</v>
      </c>
      <c r="AA17" s="81">
        <f>AVERAGE(F17,J17,N17,R17,V17)</f>
        <v>190</v>
      </c>
      <c r="AB17" s="82">
        <f>AVERAGE(F17,J17,N17,R17,V17)-D17</f>
        <v>153</v>
      </c>
      <c r="AC17" s="383"/>
    </row>
    <row r="18" spans="2:29" s="62" customFormat="1" ht="17.25" customHeight="1" thickBot="1">
      <c r="B18" s="366" t="s">
        <v>103</v>
      </c>
      <c r="C18" s="367"/>
      <c r="D18" s="83">
        <v>21</v>
      </c>
      <c r="E18" s="84">
        <v>169</v>
      </c>
      <c r="F18" s="85">
        <f>D18+E18</f>
        <v>190</v>
      </c>
      <c r="G18" s="377"/>
      <c r="H18" s="378"/>
      <c r="I18" s="86">
        <v>172</v>
      </c>
      <c r="J18" s="85">
        <f>D18+I18</f>
        <v>193</v>
      </c>
      <c r="K18" s="377"/>
      <c r="L18" s="378"/>
      <c r="M18" s="86">
        <v>116</v>
      </c>
      <c r="N18" s="85">
        <f>D18+M18</f>
        <v>137</v>
      </c>
      <c r="O18" s="377"/>
      <c r="P18" s="378"/>
      <c r="Q18" s="77">
        <v>152</v>
      </c>
      <c r="R18" s="85">
        <f>D18+Q18</f>
        <v>173</v>
      </c>
      <c r="S18" s="377"/>
      <c r="T18" s="378"/>
      <c r="U18" s="77">
        <v>155</v>
      </c>
      <c r="V18" s="85">
        <f>D18+U18</f>
        <v>176</v>
      </c>
      <c r="W18" s="377"/>
      <c r="X18" s="378"/>
      <c r="Y18" s="85">
        <f t="shared" si="0"/>
        <v>869</v>
      </c>
      <c r="Z18" s="86">
        <f>E18+I18+M18+Q18+U18</f>
        <v>764</v>
      </c>
      <c r="AA18" s="87">
        <f>AVERAGE(F18,J18,N18,R18,V18)</f>
        <v>173.8</v>
      </c>
      <c r="AB18" s="88">
        <f>AVERAGE(F18,J18,N18,R18,V18)-D18</f>
        <v>152.8</v>
      </c>
      <c r="AC18" s="384"/>
    </row>
    <row r="19" spans="2:29" s="62" customFormat="1" ht="49.5" customHeight="1">
      <c r="B19" s="380" t="s">
        <v>151</v>
      </c>
      <c r="C19" s="381"/>
      <c r="D19" s="63">
        <f>SUM(D20:D22)</f>
        <v>77</v>
      </c>
      <c r="E19" s="106">
        <f>SUM(E20:E22)</f>
        <v>502</v>
      </c>
      <c r="F19" s="92">
        <f>SUM(F20:F22)</f>
        <v>579</v>
      </c>
      <c r="G19" s="92">
        <f>F15</f>
        <v>558</v>
      </c>
      <c r="H19" s="70" t="str">
        <f>B15</f>
        <v>Dan Arpo  </v>
      </c>
      <c r="I19" s="108">
        <f>SUM(I20:I22)</f>
        <v>472</v>
      </c>
      <c r="J19" s="92">
        <f>SUM(J20:J22)</f>
        <v>549</v>
      </c>
      <c r="K19" s="92">
        <f>J11</f>
        <v>469</v>
      </c>
      <c r="L19" s="70" t="str">
        <f>B11</f>
        <v>Toode </v>
      </c>
      <c r="M19" s="72">
        <f>SUM(M20:M22)</f>
        <v>558</v>
      </c>
      <c r="N19" s="94">
        <f>SUM(N20:N22)</f>
        <v>635</v>
      </c>
      <c r="O19" s="92">
        <f>N7</f>
        <v>571</v>
      </c>
      <c r="P19" s="70" t="str">
        <f>B7</f>
        <v>Würth</v>
      </c>
      <c r="Q19" s="71">
        <f>SUM(Q20:Q22)</f>
        <v>551</v>
      </c>
      <c r="R19" s="94">
        <f>SUM(R20:R22)</f>
        <v>628</v>
      </c>
      <c r="S19" s="92">
        <f>R23</f>
        <v>597</v>
      </c>
      <c r="T19" s="70" t="str">
        <f>B23</f>
        <v>Assar</v>
      </c>
      <c r="U19" s="71">
        <f>SUM(U20:U22)</f>
        <v>521</v>
      </c>
      <c r="V19" s="94">
        <f>SUM(V20:V22)</f>
        <v>598</v>
      </c>
      <c r="W19" s="92">
        <f>V27</f>
        <v>585</v>
      </c>
      <c r="X19" s="70" t="str">
        <f>B27</f>
        <v>Telfer</v>
      </c>
      <c r="Y19" s="73">
        <f t="shared" si="0"/>
        <v>2989</v>
      </c>
      <c r="Z19" s="71">
        <f>SUM(Z20:Z22)</f>
        <v>2604</v>
      </c>
      <c r="AA19" s="91">
        <f>AVERAGE(AA20,AA21,AA22)</f>
        <v>199.26666666666665</v>
      </c>
      <c r="AB19" s="75">
        <f>AVERAGE(AB20,AB21,AB22)</f>
        <v>173.6</v>
      </c>
      <c r="AC19" s="382">
        <f>G20+K20+O20+S20+W20</f>
        <v>5</v>
      </c>
    </row>
    <row r="20" spans="2:29" s="62" customFormat="1" ht="17.25" customHeight="1">
      <c r="B20" s="355" t="s">
        <v>152</v>
      </c>
      <c r="C20" s="356"/>
      <c r="D20" s="76">
        <v>18</v>
      </c>
      <c r="E20" s="79">
        <v>170</v>
      </c>
      <c r="F20" s="78">
        <f>D20+E20</f>
        <v>188</v>
      </c>
      <c r="G20" s="373">
        <v>1</v>
      </c>
      <c r="H20" s="374"/>
      <c r="I20" s="79">
        <v>167</v>
      </c>
      <c r="J20" s="78">
        <f>D20+I20</f>
        <v>185</v>
      </c>
      <c r="K20" s="373">
        <v>1</v>
      </c>
      <c r="L20" s="374"/>
      <c r="M20" s="79">
        <v>198</v>
      </c>
      <c r="N20" s="78">
        <f>D20+M20</f>
        <v>216</v>
      </c>
      <c r="O20" s="373">
        <v>1</v>
      </c>
      <c r="P20" s="374"/>
      <c r="Q20" s="77">
        <v>223</v>
      </c>
      <c r="R20" s="80">
        <f>D20+Q20</f>
        <v>241</v>
      </c>
      <c r="S20" s="373">
        <v>1</v>
      </c>
      <c r="T20" s="374"/>
      <c r="U20" s="77">
        <v>178</v>
      </c>
      <c r="V20" s="80">
        <f>D20+U20</f>
        <v>196</v>
      </c>
      <c r="W20" s="373">
        <v>1</v>
      </c>
      <c r="X20" s="374"/>
      <c r="Y20" s="78">
        <f t="shared" si="0"/>
        <v>1026</v>
      </c>
      <c r="Z20" s="79">
        <f>E20+I20+M20+Q20+U20</f>
        <v>936</v>
      </c>
      <c r="AA20" s="81">
        <f>AVERAGE(F20,J20,N20,R20,V20)</f>
        <v>205.2</v>
      </c>
      <c r="AB20" s="82">
        <f>AVERAGE(F20,J20,N20,R20,V20)-D20</f>
        <v>187.2</v>
      </c>
      <c r="AC20" s="383"/>
    </row>
    <row r="21" spans="2:29" s="62" customFormat="1" ht="17.25" customHeight="1">
      <c r="B21" s="371" t="s">
        <v>179</v>
      </c>
      <c r="C21" s="372"/>
      <c r="D21" s="76">
        <v>23</v>
      </c>
      <c r="E21" s="95">
        <v>176</v>
      </c>
      <c r="F21" s="78">
        <f>D21+E21</f>
        <v>199</v>
      </c>
      <c r="G21" s="375"/>
      <c r="H21" s="376"/>
      <c r="I21" s="79">
        <v>133</v>
      </c>
      <c r="J21" s="78">
        <f>D21+I21</f>
        <v>156</v>
      </c>
      <c r="K21" s="375"/>
      <c r="L21" s="376"/>
      <c r="M21" s="79">
        <v>194</v>
      </c>
      <c r="N21" s="78">
        <f>D21+M21</f>
        <v>217</v>
      </c>
      <c r="O21" s="375"/>
      <c r="P21" s="376"/>
      <c r="Q21" s="77">
        <v>159</v>
      </c>
      <c r="R21" s="80">
        <f>D21+Q21</f>
        <v>182</v>
      </c>
      <c r="S21" s="375"/>
      <c r="T21" s="376"/>
      <c r="U21" s="77">
        <v>182</v>
      </c>
      <c r="V21" s="80">
        <f>D21+U21</f>
        <v>205</v>
      </c>
      <c r="W21" s="375"/>
      <c r="X21" s="376"/>
      <c r="Y21" s="78">
        <f t="shared" si="0"/>
        <v>959</v>
      </c>
      <c r="Z21" s="79">
        <f>E21+I21+M21+Q21+U21</f>
        <v>844</v>
      </c>
      <c r="AA21" s="81">
        <f>AVERAGE(F21,J21,N21,R21,V21)</f>
        <v>191.8</v>
      </c>
      <c r="AB21" s="82">
        <f>AVERAGE(F21,J21,N21,R21,V21)-D21</f>
        <v>168.8</v>
      </c>
      <c r="AC21" s="383"/>
    </row>
    <row r="22" spans="2:29" s="62" customFormat="1" ht="17.25" customHeight="1" thickBot="1">
      <c r="B22" s="366" t="s">
        <v>153</v>
      </c>
      <c r="C22" s="367"/>
      <c r="D22" s="83">
        <v>36</v>
      </c>
      <c r="E22" s="84">
        <v>156</v>
      </c>
      <c r="F22" s="85">
        <f>D22+E22</f>
        <v>192</v>
      </c>
      <c r="G22" s="377"/>
      <c r="H22" s="378"/>
      <c r="I22" s="86">
        <v>172</v>
      </c>
      <c r="J22" s="85">
        <f>D22+I22</f>
        <v>208</v>
      </c>
      <c r="K22" s="377"/>
      <c r="L22" s="378"/>
      <c r="M22" s="86">
        <v>166</v>
      </c>
      <c r="N22" s="85">
        <f>D22+M22</f>
        <v>202</v>
      </c>
      <c r="O22" s="377"/>
      <c r="P22" s="378"/>
      <c r="Q22" s="77">
        <v>169</v>
      </c>
      <c r="R22" s="85">
        <f>D22+Q22</f>
        <v>205</v>
      </c>
      <c r="S22" s="377"/>
      <c r="T22" s="378"/>
      <c r="U22" s="77">
        <v>161</v>
      </c>
      <c r="V22" s="85">
        <f>D22+U22</f>
        <v>197</v>
      </c>
      <c r="W22" s="377"/>
      <c r="X22" s="378"/>
      <c r="Y22" s="85">
        <f t="shared" si="0"/>
        <v>1004</v>
      </c>
      <c r="Z22" s="86">
        <f>E22+I22+M22+Q22+U22</f>
        <v>824</v>
      </c>
      <c r="AA22" s="87">
        <f>AVERAGE(F22,J22,N22,R22,V22)</f>
        <v>200.8</v>
      </c>
      <c r="AB22" s="88">
        <f>AVERAGE(F22,J22,N22,R22,V22)-D22</f>
        <v>164.8</v>
      </c>
      <c r="AC22" s="384"/>
    </row>
    <row r="23" spans="2:29" s="62" customFormat="1" ht="48" customHeight="1">
      <c r="B23" s="368" t="s">
        <v>64</v>
      </c>
      <c r="C23" s="369"/>
      <c r="D23" s="63">
        <f>SUM(D24:D26)</f>
        <v>91</v>
      </c>
      <c r="E23" s="106">
        <f>SUM(E24:E26)</f>
        <v>526</v>
      </c>
      <c r="F23" s="92">
        <f>SUM(F24:F26)</f>
        <v>617</v>
      </c>
      <c r="G23" s="92">
        <f>F11</f>
        <v>474</v>
      </c>
      <c r="H23" s="70" t="str">
        <f>B11</f>
        <v>Toode </v>
      </c>
      <c r="I23" s="64">
        <f>SUM(I24:I26)</f>
        <v>501</v>
      </c>
      <c r="J23" s="92">
        <f>SUM(J24:J26)</f>
        <v>592</v>
      </c>
      <c r="K23" s="92">
        <f>J7</f>
        <v>600</v>
      </c>
      <c r="L23" s="70" t="str">
        <f>B7</f>
        <v>Würth</v>
      </c>
      <c r="M23" s="72">
        <f>M53114</f>
        <v>0</v>
      </c>
      <c r="N23" s="93">
        <f>SUM(N24:N26)</f>
        <v>505</v>
      </c>
      <c r="O23" s="92">
        <f>N27</f>
        <v>526</v>
      </c>
      <c r="P23" s="70" t="str">
        <f>B27</f>
        <v>Telfer</v>
      </c>
      <c r="Q23" s="71">
        <f>SUM(Q24:Q26)</f>
        <v>506</v>
      </c>
      <c r="R23" s="93">
        <f>SUM(R24:R26)</f>
        <v>597</v>
      </c>
      <c r="S23" s="92">
        <f>R19</f>
        <v>628</v>
      </c>
      <c r="T23" s="70" t="str">
        <f>B19</f>
        <v>Aru Rail</v>
      </c>
      <c r="U23" s="71">
        <f>SUM(U24:U26)</f>
        <v>534</v>
      </c>
      <c r="V23" s="93">
        <f>SUM(V24:V26)</f>
        <v>625</v>
      </c>
      <c r="W23" s="92">
        <f>V15</f>
        <v>555</v>
      </c>
      <c r="X23" s="70" t="str">
        <f>B15</f>
        <v>Dan Arpo  </v>
      </c>
      <c r="Y23" s="73">
        <f t="shared" si="0"/>
        <v>2936</v>
      </c>
      <c r="Z23" s="71">
        <f>SUM(Z24:Z26)</f>
        <v>2481</v>
      </c>
      <c r="AA23" s="91">
        <f>AVERAGE(AA24,AA25,AA26)</f>
        <v>195.73333333333335</v>
      </c>
      <c r="AB23" s="75">
        <f>AVERAGE(AB24,AB25,AB26)</f>
        <v>165.4</v>
      </c>
      <c r="AC23" s="382">
        <f>G24+K24+O24+S24+W24</f>
        <v>2</v>
      </c>
    </row>
    <row r="24" spans="2:29" s="62" customFormat="1" ht="17.25" customHeight="1">
      <c r="B24" s="215" t="s">
        <v>113</v>
      </c>
      <c r="C24" s="216"/>
      <c r="D24" s="76">
        <v>35</v>
      </c>
      <c r="E24" s="79">
        <v>161</v>
      </c>
      <c r="F24" s="78">
        <f>D24+E24</f>
        <v>196</v>
      </c>
      <c r="G24" s="373">
        <v>1</v>
      </c>
      <c r="H24" s="374"/>
      <c r="I24" s="79">
        <v>146</v>
      </c>
      <c r="J24" s="78">
        <f>D24+I24</f>
        <v>181</v>
      </c>
      <c r="K24" s="373">
        <v>0</v>
      </c>
      <c r="L24" s="374"/>
      <c r="M24" s="79">
        <v>136</v>
      </c>
      <c r="N24" s="78">
        <f>D24+M24</f>
        <v>171</v>
      </c>
      <c r="O24" s="373">
        <v>0</v>
      </c>
      <c r="P24" s="374"/>
      <c r="Q24" s="77">
        <v>149</v>
      </c>
      <c r="R24" s="80">
        <f>D24+Q24</f>
        <v>184</v>
      </c>
      <c r="S24" s="373">
        <v>0</v>
      </c>
      <c r="T24" s="374"/>
      <c r="U24" s="77">
        <v>186</v>
      </c>
      <c r="V24" s="80">
        <f>D24+U24</f>
        <v>221</v>
      </c>
      <c r="W24" s="373">
        <v>1</v>
      </c>
      <c r="X24" s="374"/>
      <c r="Y24" s="78">
        <f t="shared" si="0"/>
        <v>953</v>
      </c>
      <c r="Z24" s="79">
        <f>E24+I24+M24+Q24+U24</f>
        <v>778</v>
      </c>
      <c r="AA24" s="81">
        <f>AVERAGE(F24,J24,N24,R24,V24)</f>
        <v>190.6</v>
      </c>
      <c r="AB24" s="82">
        <f>AVERAGE(F24,J24,N24,R24,V24)-D24</f>
        <v>155.6</v>
      </c>
      <c r="AC24" s="383"/>
    </row>
    <row r="25" spans="2:29" s="62" customFormat="1" ht="17.25" customHeight="1">
      <c r="B25" s="357" t="s">
        <v>112</v>
      </c>
      <c r="C25" s="354"/>
      <c r="D25" s="76">
        <v>42</v>
      </c>
      <c r="E25" s="77">
        <v>167</v>
      </c>
      <c r="F25" s="78">
        <f>D25+E25</f>
        <v>209</v>
      </c>
      <c r="G25" s="375"/>
      <c r="H25" s="376"/>
      <c r="I25" s="79">
        <v>190</v>
      </c>
      <c r="J25" s="78">
        <f>D25+I25</f>
        <v>232</v>
      </c>
      <c r="K25" s="375"/>
      <c r="L25" s="376"/>
      <c r="M25" s="79">
        <v>119</v>
      </c>
      <c r="N25" s="78">
        <f>D25+M25</f>
        <v>161</v>
      </c>
      <c r="O25" s="375"/>
      <c r="P25" s="376"/>
      <c r="Q25" s="77">
        <v>175</v>
      </c>
      <c r="R25" s="80">
        <f>D25+Q25</f>
        <v>217</v>
      </c>
      <c r="S25" s="375"/>
      <c r="T25" s="376"/>
      <c r="U25" s="77">
        <v>158</v>
      </c>
      <c r="V25" s="80">
        <f>D25+U25</f>
        <v>200</v>
      </c>
      <c r="W25" s="375"/>
      <c r="X25" s="376"/>
      <c r="Y25" s="78">
        <f t="shared" si="0"/>
        <v>1019</v>
      </c>
      <c r="Z25" s="79">
        <f>E25+I25+M25+Q25+U25</f>
        <v>809</v>
      </c>
      <c r="AA25" s="81">
        <f>AVERAGE(F25,J25,N25,R25,V25)</f>
        <v>203.8</v>
      </c>
      <c r="AB25" s="82">
        <f>AVERAGE(F25,J25,N25,R25,V25)-D25</f>
        <v>161.8</v>
      </c>
      <c r="AC25" s="383"/>
    </row>
    <row r="26" spans="2:29" s="62" customFormat="1" ht="17.25" customHeight="1" thickBot="1">
      <c r="B26" s="413" t="s">
        <v>104</v>
      </c>
      <c r="C26" s="414"/>
      <c r="D26" s="83">
        <v>14</v>
      </c>
      <c r="E26" s="84">
        <v>198</v>
      </c>
      <c r="F26" s="85">
        <f>D26+E26</f>
        <v>212</v>
      </c>
      <c r="G26" s="377"/>
      <c r="H26" s="378"/>
      <c r="I26" s="86">
        <v>165</v>
      </c>
      <c r="J26" s="85">
        <f>D26+I26</f>
        <v>179</v>
      </c>
      <c r="K26" s="377"/>
      <c r="L26" s="378"/>
      <c r="M26" s="86">
        <v>159</v>
      </c>
      <c r="N26" s="85">
        <f>D26+M26</f>
        <v>173</v>
      </c>
      <c r="O26" s="377"/>
      <c r="P26" s="378"/>
      <c r="Q26" s="77">
        <v>182</v>
      </c>
      <c r="R26" s="85">
        <f>D26+Q26</f>
        <v>196</v>
      </c>
      <c r="S26" s="377"/>
      <c r="T26" s="378"/>
      <c r="U26" s="77">
        <v>190</v>
      </c>
      <c r="V26" s="85">
        <f>D26+U26</f>
        <v>204</v>
      </c>
      <c r="W26" s="377"/>
      <c r="X26" s="378"/>
      <c r="Y26" s="85">
        <f t="shared" si="0"/>
        <v>964</v>
      </c>
      <c r="Z26" s="86">
        <f>E26+I26+M26+Q26+U26</f>
        <v>894</v>
      </c>
      <c r="AA26" s="87">
        <f>AVERAGE(F26,J26,N26,R26,V26)</f>
        <v>192.8</v>
      </c>
      <c r="AB26" s="88">
        <f>AVERAGE(F26,J26,N26,R26,V26)-D26</f>
        <v>178.8</v>
      </c>
      <c r="AC26" s="384"/>
    </row>
    <row r="27" spans="2:29" s="62" customFormat="1" ht="49.5" customHeight="1">
      <c r="B27" s="368" t="s">
        <v>60</v>
      </c>
      <c r="C27" s="369"/>
      <c r="D27" s="63">
        <f>SUM(D28:D30)</f>
        <v>68</v>
      </c>
      <c r="E27" s="106">
        <f>SUM(E28:E30)</f>
        <v>441</v>
      </c>
      <c r="F27" s="92">
        <f>SUM(F28:F30)</f>
        <v>509</v>
      </c>
      <c r="G27" s="92">
        <f>F7</f>
        <v>588</v>
      </c>
      <c r="H27" s="70" t="str">
        <f>B7</f>
        <v>Würth</v>
      </c>
      <c r="I27" s="64">
        <f>SUM(I28:I30)</f>
        <v>515</v>
      </c>
      <c r="J27" s="92">
        <f>SUM(J28:J30)</f>
        <v>583</v>
      </c>
      <c r="K27" s="92">
        <f>J15</f>
        <v>583</v>
      </c>
      <c r="L27" s="70" t="str">
        <f>B15</f>
        <v>Dan Arpo  </v>
      </c>
      <c r="M27" s="72">
        <f>SUM(M28:M30)</f>
        <v>458</v>
      </c>
      <c r="N27" s="94">
        <f>SUM(N28:N30)</f>
        <v>526</v>
      </c>
      <c r="O27" s="92">
        <f>N23</f>
        <v>505</v>
      </c>
      <c r="P27" s="70" t="str">
        <f>B23</f>
        <v>Assar</v>
      </c>
      <c r="Q27" s="71">
        <f>SUM(Q28:Q30)</f>
        <v>533</v>
      </c>
      <c r="R27" s="94">
        <f>SUM(R28:R30)</f>
        <v>601</v>
      </c>
      <c r="S27" s="92">
        <f>R11</f>
        <v>585</v>
      </c>
      <c r="T27" s="70" t="str">
        <f>B11</f>
        <v>Toode </v>
      </c>
      <c r="U27" s="71">
        <f>SUM(U28:U30)</f>
        <v>517</v>
      </c>
      <c r="V27" s="94">
        <f>SUM(V28:V30)</f>
        <v>585</v>
      </c>
      <c r="W27" s="92">
        <f>V19</f>
        <v>598</v>
      </c>
      <c r="X27" s="70" t="str">
        <f>B19</f>
        <v>Aru Rail</v>
      </c>
      <c r="Y27" s="73">
        <f t="shared" si="0"/>
        <v>2804</v>
      </c>
      <c r="Z27" s="71">
        <f>SUM(Z28:Z30)</f>
        <v>2464</v>
      </c>
      <c r="AA27" s="91">
        <f>AVERAGE(AA28,AA29,AA30)</f>
        <v>186.9333333333333</v>
      </c>
      <c r="AB27" s="75">
        <f>AVERAGE(AB28,AB29,AB30)</f>
        <v>164.26666666666665</v>
      </c>
      <c r="AC27" s="382">
        <f>G28+K28+O28+S28+W28</f>
        <v>2.5</v>
      </c>
    </row>
    <row r="28" spans="2:29" s="62" customFormat="1" ht="17.25" customHeight="1">
      <c r="B28" s="357" t="s">
        <v>136</v>
      </c>
      <c r="C28" s="354"/>
      <c r="D28" s="76">
        <v>29</v>
      </c>
      <c r="E28" s="77">
        <v>143</v>
      </c>
      <c r="F28" s="78">
        <f>D28+E28</f>
        <v>172</v>
      </c>
      <c r="G28" s="373">
        <v>0</v>
      </c>
      <c r="H28" s="374"/>
      <c r="I28" s="79">
        <v>160</v>
      </c>
      <c r="J28" s="78">
        <f>D28+I28</f>
        <v>189</v>
      </c>
      <c r="K28" s="373">
        <v>0.5</v>
      </c>
      <c r="L28" s="374"/>
      <c r="M28" s="79">
        <v>135</v>
      </c>
      <c r="N28" s="78">
        <f>D28+M28</f>
        <v>164</v>
      </c>
      <c r="O28" s="373">
        <v>1</v>
      </c>
      <c r="P28" s="374"/>
      <c r="Q28" s="77">
        <v>193</v>
      </c>
      <c r="R28" s="80">
        <f>D28+Q28</f>
        <v>222</v>
      </c>
      <c r="S28" s="373">
        <v>1</v>
      </c>
      <c r="T28" s="374"/>
      <c r="U28" s="77">
        <v>169</v>
      </c>
      <c r="V28" s="80">
        <f>D28+U28</f>
        <v>198</v>
      </c>
      <c r="W28" s="373">
        <v>0</v>
      </c>
      <c r="X28" s="374"/>
      <c r="Y28" s="78">
        <f>F28+J28+N28+R28+V28</f>
        <v>945</v>
      </c>
      <c r="Z28" s="79">
        <f>E28+I28+M28+Q28+U28</f>
        <v>800</v>
      </c>
      <c r="AA28" s="81">
        <f>AVERAGE(F28,J28,N28,R28,V28)</f>
        <v>189</v>
      </c>
      <c r="AB28" s="82">
        <f>AVERAGE(F28,J28,N28,R28,V28)-D28</f>
        <v>160</v>
      </c>
      <c r="AC28" s="383"/>
    </row>
    <row r="29" spans="2:29" s="62" customFormat="1" ht="17.25" customHeight="1">
      <c r="B29" s="357" t="s">
        <v>137</v>
      </c>
      <c r="C29" s="354"/>
      <c r="D29" s="76">
        <v>24</v>
      </c>
      <c r="E29" s="77">
        <v>149</v>
      </c>
      <c r="F29" s="78">
        <f>D29+E29</f>
        <v>173</v>
      </c>
      <c r="G29" s="375"/>
      <c r="H29" s="376"/>
      <c r="I29" s="79">
        <v>162</v>
      </c>
      <c r="J29" s="78">
        <f>D29+I29</f>
        <v>186</v>
      </c>
      <c r="K29" s="375"/>
      <c r="L29" s="376"/>
      <c r="M29" s="79">
        <v>157</v>
      </c>
      <c r="N29" s="78">
        <f>D29+M29</f>
        <v>181</v>
      </c>
      <c r="O29" s="375"/>
      <c r="P29" s="376"/>
      <c r="Q29" s="77">
        <v>166</v>
      </c>
      <c r="R29" s="80">
        <f>D29+Q29</f>
        <v>190</v>
      </c>
      <c r="S29" s="375"/>
      <c r="T29" s="376"/>
      <c r="U29" s="77">
        <v>157</v>
      </c>
      <c r="V29" s="80">
        <f>D29+U29</f>
        <v>181</v>
      </c>
      <c r="W29" s="375"/>
      <c r="X29" s="376"/>
      <c r="Y29" s="78">
        <f>F29+J29+N29+R29+V29</f>
        <v>911</v>
      </c>
      <c r="Z29" s="79">
        <f>E29+I29+M29+Q29+U29</f>
        <v>791</v>
      </c>
      <c r="AA29" s="81">
        <f>AVERAGE(F29,J29,N29,R29,V29)</f>
        <v>182.2</v>
      </c>
      <c r="AB29" s="82">
        <f>AVERAGE(F29,J29,N29,R29,V29)-D29</f>
        <v>158.2</v>
      </c>
      <c r="AC29" s="383"/>
    </row>
    <row r="30" spans="2:29" s="62" customFormat="1" ht="17.25" customHeight="1" thickBot="1">
      <c r="B30" s="362" t="s">
        <v>138</v>
      </c>
      <c r="C30" s="363"/>
      <c r="D30" s="83">
        <v>15</v>
      </c>
      <c r="E30" s="84">
        <v>149</v>
      </c>
      <c r="F30" s="85">
        <f>D30+E30</f>
        <v>164</v>
      </c>
      <c r="G30" s="377"/>
      <c r="H30" s="378"/>
      <c r="I30" s="86">
        <v>193</v>
      </c>
      <c r="J30" s="85">
        <f>D30+I30</f>
        <v>208</v>
      </c>
      <c r="K30" s="377"/>
      <c r="L30" s="378"/>
      <c r="M30" s="86">
        <v>166</v>
      </c>
      <c r="N30" s="85">
        <f>D30+M30</f>
        <v>181</v>
      </c>
      <c r="O30" s="377"/>
      <c r="P30" s="378"/>
      <c r="Q30" s="86">
        <v>174</v>
      </c>
      <c r="R30" s="85">
        <f>D30+Q30</f>
        <v>189</v>
      </c>
      <c r="S30" s="377"/>
      <c r="T30" s="378"/>
      <c r="U30" s="86">
        <v>191</v>
      </c>
      <c r="V30" s="85">
        <f>D30+U30</f>
        <v>206</v>
      </c>
      <c r="W30" s="377"/>
      <c r="X30" s="378"/>
      <c r="Y30" s="85">
        <f>F30+J30+N30+R30+V30</f>
        <v>948</v>
      </c>
      <c r="Z30" s="86">
        <f>E30+I30+M30+Q30+U30</f>
        <v>873</v>
      </c>
      <c r="AA30" s="87">
        <f>AVERAGE(F30,J30,N30,R30,V30)</f>
        <v>189.6</v>
      </c>
      <c r="AB30" s="88">
        <f>AVERAGE(F30,J30,N30,R30,V30)-D30</f>
        <v>174.6</v>
      </c>
      <c r="AC30" s="384"/>
    </row>
    <row r="31" spans="2:29" s="62" customFormat="1" ht="17.25" customHeight="1">
      <c r="B31" s="96"/>
      <c r="C31" s="96"/>
      <c r="D31" s="97"/>
      <c r="E31" s="98"/>
      <c r="F31" s="99"/>
      <c r="G31" s="100"/>
      <c r="H31" s="100"/>
      <c r="I31" s="98"/>
      <c r="J31" s="99"/>
      <c r="K31" s="100"/>
      <c r="L31" s="100"/>
      <c r="M31" s="98"/>
      <c r="N31" s="99"/>
      <c r="O31" s="100"/>
      <c r="P31" s="100"/>
      <c r="Q31" s="98"/>
      <c r="R31" s="99"/>
      <c r="S31" s="100"/>
      <c r="T31" s="100"/>
      <c r="U31" s="98"/>
      <c r="V31" s="99"/>
      <c r="W31" s="100"/>
      <c r="X31" s="100"/>
      <c r="Y31" s="99"/>
      <c r="Z31" s="109"/>
      <c r="AA31" s="102"/>
      <c r="AB31" s="101"/>
      <c r="AC31" s="103"/>
    </row>
    <row r="32" spans="2:29" s="62" customFormat="1" ht="17.25" customHeight="1">
      <c r="B32" s="96"/>
      <c r="C32" s="96"/>
      <c r="D32" s="97"/>
      <c r="E32" s="98"/>
      <c r="F32" s="99"/>
      <c r="G32" s="100"/>
      <c r="H32" s="100"/>
      <c r="I32" s="98"/>
      <c r="J32" s="99"/>
      <c r="K32" s="100"/>
      <c r="L32" s="100"/>
      <c r="M32" s="98"/>
      <c r="N32" s="99"/>
      <c r="O32" s="100"/>
      <c r="P32" s="100"/>
      <c r="Q32" s="98"/>
      <c r="R32" s="99"/>
      <c r="S32" s="100"/>
      <c r="T32" s="100"/>
      <c r="U32" s="98"/>
      <c r="V32" s="99"/>
      <c r="W32" s="100"/>
      <c r="X32" s="100"/>
      <c r="Y32" s="99"/>
      <c r="Z32" s="109"/>
      <c r="AA32" s="102"/>
      <c r="AB32" s="101"/>
      <c r="AC32" s="103"/>
    </row>
    <row r="33" spans="2:29" s="62" customFormat="1" ht="17.25" customHeight="1">
      <c r="B33" s="96"/>
      <c r="C33" s="96"/>
      <c r="D33" s="97"/>
      <c r="E33" s="98"/>
      <c r="F33" s="99"/>
      <c r="G33" s="100"/>
      <c r="H33" s="100"/>
      <c r="I33" s="98"/>
      <c r="J33" s="99"/>
      <c r="K33" s="100"/>
      <c r="L33" s="100"/>
      <c r="M33" s="98"/>
      <c r="N33" s="99"/>
      <c r="O33" s="100"/>
      <c r="P33" s="100"/>
      <c r="Q33" s="98"/>
      <c r="R33" s="99"/>
      <c r="S33" s="100"/>
      <c r="T33" s="100"/>
      <c r="U33" s="98"/>
      <c r="V33" s="99"/>
      <c r="W33" s="100"/>
      <c r="X33" s="100"/>
      <c r="Y33" s="99"/>
      <c r="Z33" s="109"/>
      <c r="AA33" s="102"/>
      <c r="AB33" s="101"/>
      <c r="AC33" s="103"/>
    </row>
    <row r="34" spans="2:29" ht="17.25" customHeight="1">
      <c r="B34" s="1"/>
      <c r="C34" s="1"/>
      <c r="D34" s="1"/>
      <c r="E34" s="42"/>
      <c r="F34" s="43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42"/>
    </row>
    <row r="35" spans="2:29" ht="17.25" customHeight="1">
      <c r="B35" s="186"/>
      <c r="C35" s="186"/>
      <c r="D35" s="1"/>
      <c r="E35" s="42"/>
      <c r="F35" s="398" t="s">
        <v>236</v>
      </c>
      <c r="G35" s="398"/>
      <c r="H35" s="398"/>
      <c r="I35" s="398"/>
      <c r="J35" s="398"/>
      <c r="K35" s="398"/>
      <c r="L35" s="398"/>
      <c r="M35" s="398"/>
      <c r="N35" s="398"/>
      <c r="O35" s="398"/>
      <c r="P35" s="398"/>
      <c r="Q35" s="398"/>
      <c r="R35" s="398"/>
      <c r="S35" s="1"/>
      <c r="T35" s="1"/>
      <c r="U35" s="1"/>
      <c r="V35" s="1"/>
      <c r="W35" s="392" t="s">
        <v>79</v>
      </c>
      <c r="X35" s="392"/>
      <c r="Y35" s="392"/>
      <c r="Z35" s="392"/>
      <c r="AA35" s="1"/>
      <c r="AB35" s="1"/>
      <c r="AC35" s="42"/>
    </row>
    <row r="36" spans="2:29" ht="34.5" customHeight="1" thickBot="1">
      <c r="B36" s="204" t="s">
        <v>66</v>
      </c>
      <c r="C36" s="205"/>
      <c r="D36" s="1"/>
      <c r="E36" s="42"/>
      <c r="F36" s="398"/>
      <c r="G36" s="398"/>
      <c r="H36" s="398"/>
      <c r="I36" s="398"/>
      <c r="J36" s="398"/>
      <c r="K36" s="398"/>
      <c r="L36" s="398"/>
      <c r="M36" s="398"/>
      <c r="N36" s="398"/>
      <c r="O36" s="398"/>
      <c r="P36" s="398"/>
      <c r="Q36" s="398"/>
      <c r="R36" s="398"/>
      <c r="S36" s="1"/>
      <c r="T36" s="1"/>
      <c r="U36" s="1"/>
      <c r="V36" s="1"/>
      <c r="W36" s="393"/>
      <c r="X36" s="393"/>
      <c r="Y36" s="393"/>
      <c r="Z36" s="393"/>
      <c r="AA36" s="1"/>
      <c r="AB36" s="1"/>
      <c r="AC36" s="42"/>
    </row>
    <row r="37" spans="2:29" s="44" customFormat="1" ht="17.25" customHeight="1">
      <c r="B37" s="416" t="s">
        <v>1</v>
      </c>
      <c r="C37" s="435"/>
      <c r="D37" s="104" t="s">
        <v>31</v>
      </c>
      <c r="E37" s="45"/>
      <c r="F37" s="46" t="s">
        <v>35</v>
      </c>
      <c r="G37" s="396" t="s">
        <v>36</v>
      </c>
      <c r="H37" s="397"/>
      <c r="I37" s="47"/>
      <c r="J37" s="46" t="s">
        <v>37</v>
      </c>
      <c r="K37" s="396" t="s">
        <v>36</v>
      </c>
      <c r="L37" s="397"/>
      <c r="M37" s="48"/>
      <c r="N37" s="46" t="s">
        <v>38</v>
      </c>
      <c r="O37" s="396" t="s">
        <v>36</v>
      </c>
      <c r="P37" s="397"/>
      <c r="Q37" s="48"/>
      <c r="R37" s="46" t="s">
        <v>39</v>
      </c>
      <c r="S37" s="396" t="s">
        <v>36</v>
      </c>
      <c r="T37" s="397"/>
      <c r="U37" s="49"/>
      <c r="V37" s="46" t="s">
        <v>40</v>
      </c>
      <c r="W37" s="396" t="s">
        <v>36</v>
      </c>
      <c r="X37" s="397"/>
      <c r="Y37" s="110" t="s">
        <v>41</v>
      </c>
      <c r="Z37" s="50"/>
      <c r="AA37" s="51" t="s">
        <v>42</v>
      </c>
      <c r="AB37" s="52" t="s">
        <v>43</v>
      </c>
      <c r="AC37" s="277" t="s">
        <v>41</v>
      </c>
    </row>
    <row r="38" spans="2:29" s="44" customFormat="1" ht="17.25" customHeight="1" thickBot="1">
      <c r="B38" s="390" t="s">
        <v>44</v>
      </c>
      <c r="C38" s="434"/>
      <c r="D38" s="270"/>
      <c r="E38" s="53"/>
      <c r="F38" s="54" t="s">
        <v>45</v>
      </c>
      <c r="G38" s="387" t="s">
        <v>46</v>
      </c>
      <c r="H38" s="388"/>
      <c r="I38" s="55"/>
      <c r="J38" s="54" t="s">
        <v>45</v>
      </c>
      <c r="K38" s="387" t="s">
        <v>46</v>
      </c>
      <c r="L38" s="388"/>
      <c r="M38" s="54"/>
      <c r="N38" s="54" t="s">
        <v>45</v>
      </c>
      <c r="O38" s="387" t="s">
        <v>46</v>
      </c>
      <c r="P38" s="388"/>
      <c r="Q38" s="54"/>
      <c r="R38" s="54" t="s">
        <v>45</v>
      </c>
      <c r="S38" s="387" t="s">
        <v>46</v>
      </c>
      <c r="T38" s="388"/>
      <c r="U38" s="56"/>
      <c r="V38" s="54" t="s">
        <v>45</v>
      </c>
      <c r="W38" s="387" t="s">
        <v>46</v>
      </c>
      <c r="X38" s="388"/>
      <c r="Y38" s="57" t="s">
        <v>45</v>
      </c>
      <c r="Z38" s="58" t="s">
        <v>47</v>
      </c>
      <c r="AA38" s="59" t="s">
        <v>48</v>
      </c>
      <c r="AB38" s="60" t="s">
        <v>49</v>
      </c>
      <c r="AC38" s="61" t="s">
        <v>50</v>
      </c>
    </row>
    <row r="39" spans="2:29" s="62" customFormat="1" ht="49.5" customHeight="1">
      <c r="B39" s="432" t="s">
        <v>116</v>
      </c>
      <c r="C39" s="433"/>
      <c r="D39" s="63">
        <f>SUM(D40:D42)</f>
        <v>129</v>
      </c>
      <c r="E39" s="64">
        <f>SUM(E40:E42)</f>
        <v>442</v>
      </c>
      <c r="F39" s="92">
        <f>SUM(F40:F42)</f>
        <v>571</v>
      </c>
      <c r="G39" s="66">
        <f>F59</f>
        <v>504</v>
      </c>
      <c r="H39" s="67" t="str">
        <f>B59</f>
        <v>Rägavere Huviklubi</v>
      </c>
      <c r="I39" s="68">
        <f>SUM(I40:I42)</f>
        <v>455</v>
      </c>
      <c r="J39" s="69">
        <f>SUM(J40:J42)</f>
        <v>584</v>
      </c>
      <c r="K39" s="69">
        <f>J55</f>
        <v>618</v>
      </c>
      <c r="L39" s="70" t="str">
        <f>B55</f>
        <v>Verx</v>
      </c>
      <c r="M39" s="72">
        <f>SUM(M40:M42)</f>
        <v>330</v>
      </c>
      <c r="N39" s="66">
        <f>SUM(N40:N42)</f>
        <v>459</v>
      </c>
      <c r="O39" s="66">
        <f>N51</f>
        <v>761</v>
      </c>
      <c r="P39" s="67" t="str">
        <f>B51</f>
        <v>Silfer</v>
      </c>
      <c r="Q39" s="72">
        <f>SUM(Q40:Q42)</f>
        <v>436</v>
      </c>
      <c r="R39" s="66">
        <f>SUM(R40:R42)</f>
        <v>565</v>
      </c>
      <c r="S39" s="66">
        <f>R47</f>
        <v>539</v>
      </c>
      <c r="T39" s="67" t="str">
        <f>B47</f>
        <v>Temper</v>
      </c>
      <c r="U39" s="72">
        <f>SUM(U40:U42)</f>
        <v>445</v>
      </c>
      <c r="V39" s="66">
        <f>SUM(V40:V42)</f>
        <v>574</v>
      </c>
      <c r="W39" s="66">
        <f>V43</f>
        <v>552</v>
      </c>
      <c r="X39" s="67" t="str">
        <f>B43</f>
        <v>Latestoil</v>
      </c>
      <c r="Y39" s="73">
        <f aca="true" t="shared" si="1" ref="Y39:Y59">F39+J39+N39+R39+V39</f>
        <v>2753</v>
      </c>
      <c r="Z39" s="71">
        <f>SUM(Z40:Z42)</f>
        <v>2108</v>
      </c>
      <c r="AA39" s="74">
        <f>AVERAGE(AA40,AA41,AA42)</f>
        <v>183.5333333333333</v>
      </c>
      <c r="AB39" s="75">
        <f>AVERAGE(AB40,AB41,AB42)</f>
        <v>140.53333333333333</v>
      </c>
      <c r="AC39" s="382">
        <f>G40+K40+O40+S40+W40</f>
        <v>3</v>
      </c>
    </row>
    <row r="40" spans="2:29" s="62" customFormat="1" ht="17.25" customHeight="1">
      <c r="B40" s="361" t="s">
        <v>117</v>
      </c>
      <c r="C40" s="361"/>
      <c r="D40" s="76">
        <v>59</v>
      </c>
      <c r="E40" s="77">
        <v>152</v>
      </c>
      <c r="F40" s="78">
        <f>D40+E40</f>
        <v>211</v>
      </c>
      <c r="G40" s="373">
        <v>1</v>
      </c>
      <c r="H40" s="374"/>
      <c r="I40" s="79">
        <v>109</v>
      </c>
      <c r="J40" s="78">
        <f>D40+I40</f>
        <v>168</v>
      </c>
      <c r="K40" s="373">
        <v>0</v>
      </c>
      <c r="L40" s="374"/>
      <c r="M40" s="79">
        <v>112</v>
      </c>
      <c r="N40" s="78">
        <f>D40+M40</f>
        <v>171</v>
      </c>
      <c r="O40" s="373">
        <v>0</v>
      </c>
      <c r="P40" s="374"/>
      <c r="Q40" s="79">
        <v>110</v>
      </c>
      <c r="R40" s="80">
        <f>D40+Q40</f>
        <v>169</v>
      </c>
      <c r="S40" s="373">
        <v>1</v>
      </c>
      <c r="T40" s="374"/>
      <c r="U40" s="77">
        <v>138</v>
      </c>
      <c r="V40" s="80">
        <f>D40+U40</f>
        <v>197</v>
      </c>
      <c r="W40" s="373">
        <v>1</v>
      </c>
      <c r="X40" s="374"/>
      <c r="Y40" s="78">
        <f t="shared" si="1"/>
        <v>916</v>
      </c>
      <c r="Z40" s="79">
        <f>E40+I40+M40+Q40+U40</f>
        <v>621</v>
      </c>
      <c r="AA40" s="81">
        <f>AVERAGE(F40,J40,N40,R40,V40)</f>
        <v>183.2</v>
      </c>
      <c r="AB40" s="82">
        <f>AVERAGE(F40,J40,N40,R40,V40)-D40</f>
        <v>124.19999999999999</v>
      </c>
      <c r="AC40" s="383"/>
    </row>
    <row r="41" spans="2:29" s="62" customFormat="1" ht="17.25" customHeight="1">
      <c r="B41" s="361" t="s">
        <v>105</v>
      </c>
      <c r="C41" s="361"/>
      <c r="D41" s="76">
        <v>37</v>
      </c>
      <c r="E41" s="77">
        <v>121</v>
      </c>
      <c r="F41" s="78">
        <f>D41+E41</f>
        <v>158</v>
      </c>
      <c r="G41" s="375"/>
      <c r="H41" s="376"/>
      <c r="I41" s="79">
        <v>158</v>
      </c>
      <c r="J41" s="78">
        <f>D41+I41</f>
        <v>195</v>
      </c>
      <c r="K41" s="375"/>
      <c r="L41" s="376"/>
      <c r="M41" s="79">
        <v>97</v>
      </c>
      <c r="N41" s="78">
        <f>D41+M41</f>
        <v>134</v>
      </c>
      <c r="O41" s="375"/>
      <c r="P41" s="376"/>
      <c r="Q41" s="77">
        <v>156</v>
      </c>
      <c r="R41" s="80">
        <f>D41+Q41</f>
        <v>193</v>
      </c>
      <c r="S41" s="375"/>
      <c r="T41" s="376"/>
      <c r="U41" s="77">
        <v>139</v>
      </c>
      <c r="V41" s="80">
        <f>D41+U41</f>
        <v>176</v>
      </c>
      <c r="W41" s="375"/>
      <c r="X41" s="376"/>
      <c r="Y41" s="78">
        <f t="shared" si="1"/>
        <v>856</v>
      </c>
      <c r="Z41" s="79">
        <f>E41+I41+M41+Q41+U41</f>
        <v>671</v>
      </c>
      <c r="AA41" s="81">
        <f>AVERAGE(F41,J41,N41,R41,V41)</f>
        <v>171.2</v>
      </c>
      <c r="AB41" s="82">
        <f>AVERAGE(F41,J41,N41,R41,V41)-D41</f>
        <v>134.2</v>
      </c>
      <c r="AC41" s="383"/>
    </row>
    <row r="42" spans="2:29" s="62" customFormat="1" ht="17.25" customHeight="1" thickBot="1">
      <c r="B42" s="430" t="s">
        <v>118</v>
      </c>
      <c r="C42" s="431"/>
      <c r="D42" s="83">
        <v>33</v>
      </c>
      <c r="E42" s="84">
        <v>169</v>
      </c>
      <c r="F42" s="85">
        <f>D42+E42</f>
        <v>202</v>
      </c>
      <c r="G42" s="377"/>
      <c r="H42" s="378"/>
      <c r="I42" s="86">
        <v>188</v>
      </c>
      <c r="J42" s="85">
        <f>D42+I42</f>
        <v>221</v>
      </c>
      <c r="K42" s="377"/>
      <c r="L42" s="378"/>
      <c r="M42" s="86">
        <v>121</v>
      </c>
      <c r="N42" s="85">
        <f>D42+M42</f>
        <v>154</v>
      </c>
      <c r="O42" s="377"/>
      <c r="P42" s="378"/>
      <c r="Q42" s="84">
        <v>170</v>
      </c>
      <c r="R42" s="85">
        <f>D42+Q42</f>
        <v>203</v>
      </c>
      <c r="S42" s="377"/>
      <c r="T42" s="378"/>
      <c r="U42" s="84">
        <v>168</v>
      </c>
      <c r="V42" s="85">
        <f>D42+U42</f>
        <v>201</v>
      </c>
      <c r="W42" s="377"/>
      <c r="X42" s="378"/>
      <c r="Y42" s="85">
        <f t="shared" si="1"/>
        <v>981</v>
      </c>
      <c r="Z42" s="86">
        <f>E42+I42+M42+Q42+U42</f>
        <v>816</v>
      </c>
      <c r="AA42" s="87">
        <f>AVERAGE(F42,J42,N42,R42,V42)</f>
        <v>196.2</v>
      </c>
      <c r="AB42" s="88">
        <f>AVERAGE(F42,J42,N42,R42,V42)-D42</f>
        <v>163.2</v>
      </c>
      <c r="AC42" s="384"/>
    </row>
    <row r="43" spans="2:29" s="62" customFormat="1" ht="48" customHeight="1">
      <c r="B43" s="389" t="s">
        <v>58</v>
      </c>
      <c r="C43" s="389"/>
      <c r="D43" s="63">
        <f>SUM(D44:D46)</f>
        <v>63</v>
      </c>
      <c r="E43" s="64">
        <f>SUM(E44:E46)</f>
        <v>494</v>
      </c>
      <c r="F43" s="66">
        <f>SUM(F44:F46)</f>
        <v>557</v>
      </c>
      <c r="G43" s="66">
        <f>F55</f>
        <v>484</v>
      </c>
      <c r="H43" s="67" t="str">
        <f>B55</f>
        <v>Verx</v>
      </c>
      <c r="I43" s="108">
        <f>SUM(I44:I46)</f>
        <v>497</v>
      </c>
      <c r="J43" s="69">
        <f>SUM(J44:J46)</f>
        <v>560</v>
      </c>
      <c r="K43" s="66">
        <f>J51</f>
        <v>620</v>
      </c>
      <c r="L43" s="67" t="str">
        <f>B51</f>
        <v>Silfer</v>
      </c>
      <c r="M43" s="72">
        <f>SUM(M44:M46)</f>
        <v>455</v>
      </c>
      <c r="N43" s="66">
        <f>SUM(N44:N46)</f>
        <v>518</v>
      </c>
      <c r="O43" s="66">
        <f>N47</f>
        <v>587</v>
      </c>
      <c r="P43" s="67" t="str">
        <f>B47</f>
        <v>Temper</v>
      </c>
      <c r="Q43" s="72">
        <f>SUM(Q44:Q46)</f>
        <v>496</v>
      </c>
      <c r="R43" s="66">
        <f>SUM(R44:R46)</f>
        <v>559</v>
      </c>
      <c r="S43" s="66">
        <f>R59</f>
        <v>555</v>
      </c>
      <c r="T43" s="67" t="str">
        <f>B59</f>
        <v>Rägavere Huviklubi</v>
      </c>
      <c r="U43" s="72">
        <f>SUM(U44:U46)</f>
        <v>489</v>
      </c>
      <c r="V43" s="66">
        <f>SUM(V44:V46)</f>
        <v>552</v>
      </c>
      <c r="W43" s="66">
        <f>V39</f>
        <v>574</v>
      </c>
      <c r="X43" s="67" t="str">
        <f>B39</f>
        <v>Kunda Trans</v>
      </c>
      <c r="Y43" s="73">
        <f t="shared" si="1"/>
        <v>2746</v>
      </c>
      <c r="Z43" s="71">
        <f>SUM(Z44:Z46)</f>
        <v>2431</v>
      </c>
      <c r="AA43" s="91">
        <f>AVERAGE(AA44,AA45,AA46)</f>
        <v>183.0666666666667</v>
      </c>
      <c r="AB43" s="75">
        <f>AVERAGE(AB44,AB45,AB46)</f>
        <v>162.0666666666667</v>
      </c>
      <c r="AC43" s="382">
        <f>G44+K44+O44+S44+W44</f>
        <v>2</v>
      </c>
    </row>
    <row r="44" spans="2:29" s="62" customFormat="1" ht="17.25" customHeight="1">
      <c r="B44" s="361" t="s">
        <v>122</v>
      </c>
      <c r="C44" s="361"/>
      <c r="D44" s="76">
        <v>19</v>
      </c>
      <c r="E44" s="77">
        <v>179</v>
      </c>
      <c r="F44" s="78">
        <f>D44+E44</f>
        <v>198</v>
      </c>
      <c r="G44" s="373">
        <v>1</v>
      </c>
      <c r="H44" s="374"/>
      <c r="I44" s="79">
        <v>185</v>
      </c>
      <c r="J44" s="78">
        <f>D44+I44</f>
        <v>204</v>
      </c>
      <c r="K44" s="373">
        <v>0</v>
      </c>
      <c r="L44" s="374"/>
      <c r="M44" s="79">
        <v>170</v>
      </c>
      <c r="N44" s="78">
        <f>D44+M44</f>
        <v>189</v>
      </c>
      <c r="O44" s="373">
        <v>0</v>
      </c>
      <c r="P44" s="374"/>
      <c r="Q44" s="77">
        <v>193</v>
      </c>
      <c r="R44" s="80">
        <f>D44+Q44</f>
        <v>212</v>
      </c>
      <c r="S44" s="373">
        <v>1</v>
      </c>
      <c r="T44" s="374"/>
      <c r="U44" s="77">
        <v>165</v>
      </c>
      <c r="V44" s="80">
        <f>D44+U44</f>
        <v>184</v>
      </c>
      <c r="W44" s="373">
        <v>0</v>
      </c>
      <c r="X44" s="374"/>
      <c r="Y44" s="78">
        <f t="shared" si="1"/>
        <v>987</v>
      </c>
      <c r="Z44" s="79">
        <f>E44+I44+M44+Q44+U44</f>
        <v>892</v>
      </c>
      <c r="AA44" s="81">
        <f>AVERAGE(F44,J44,N44,R44,V44)</f>
        <v>197.4</v>
      </c>
      <c r="AB44" s="82">
        <f>AVERAGE(F44,J44,N44,R44,V44)-D44</f>
        <v>178.4</v>
      </c>
      <c r="AC44" s="383"/>
    </row>
    <row r="45" spans="2:29" s="62" customFormat="1" ht="17.25" customHeight="1">
      <c r="B45" s="361" t="s">
        <v>123</v>
      </c>
      <c r="C45" s="361"/>
      <c r="D45" s="76">
        <v>40</v>
      </c>
      <c r="E45" s="77">
        <v>134</v>
      </c>
      <c r="F45" s="78">
        <f>D45+E45</f>
        <v>174</v>
      </c>
      <c r="G45" s="375"/>
      <c r="H45" s="376"/>
      <c r="I45" s="79">
        <v>143</v>
      </c>
      <c r="J45" s="78">
        <f>D45+I45</f>
        <v>183</v>
      </c>
      <c r="K45" s="375"/>
      <c r="L45" s="376"/>
      <c r="M45" s="79">
        <v>117</v>
      </c>
      <c r="N45" s="78">
        <f>D45+M45</f>
        <v>157</v>
      </c>
      <c r="O45" s="375"/>
      <c r="P45" s="376"/>
      <c r="Q45" s="77">
        <v>137</v>
      </c>
      <c r="R45" s="80">
        <f>D45+Q45</f>
        <v>177</v>
      </c>
      <c r="S45" s="375"/>
      <c r="T45" s="376"/>
      <c r="U45" s="77">
        <v>131</v>
      </c>
      <c r="V45" s="80">
        <f>D45+U45</f>
        <v>171</v>
      </c>
      <c r="W45" s="375"/>
      <c r="X45" s="376"/>
      <c r="Y45" s="78">
        <f t="shared" si="1"/>
        <v>862</v>
      </c>
      <c r="Z45" s="79">
        <f>E45+I45+M45+Q45+U45</f>
        <v>662</v>
      </c>
      <c r="AA45" s="81">
        <f>AVERAGE(F45,J45,N45,R45,V45)</f>
        <v>172.4</v>
      </c>
      <c r="AB45" s="82">
        <f>AVERAGE(F45,J45,N45,R45,V45)-D45</f>
        <v>132.4</v>
      </c>
      <c r="AC45" s="383"/>
    </row>
    <row r="46" spans="2:29" s="62" customFormat="1" ht="17.25" customHeight="1" thickBot="1">
      <c r="B46" s="370" t="s">
        <v>124</v>
      </c>
      <c r="C46" s="370"/>
      <c r="D46" s="76">
        <v>4</v>
      </c>
      <c r="E46" s="84">
        <v>181</v>
      </c>
      <c r="F46" s="85">
        <f>D46+E46</f>
        <v>185</v>
      </c>
      <c r="G46" s="377"/>
      <c r="H46" s="378"/>
      <c r="I46" s="86">
        <v>169</v>
      </c>
      <c r="J46" s="85">
        <f>D46+I46</f>
        <v>173</v>
      </c>
      <c r="K46" s="377"/>
      <c r="L46" s="378"/>
      <c r="M46" s="86">
        <v>168</v>
      </c>
      <c r="N46" s="85">
        <f>D46+M46</f>
        <v>172</v>
      </c>
      <c r="O46" s="377"/>
      <c r="P46" s="378"/>
      <c r="Q46" s="84">
        <v>166</v>
      </c>
      <c r="R46" s="85">
        <f>D46+Q46</f>
        <v>170</v>
      </c>
      <c r="S46" s="377"/>
      <c r="T46" s="378"/>
      <c r="U46" s="84">
        <v>193</v>
      </c>
      <c r="V46" s="85">
        <f>D46+U46</f>
        <v>197</v>
      </c>
      <c r="W46" s="377"/>
      <c r="X46" s="378"/>
      <c r="Y46" s="85">
        <f t="shared" si="1"/>
        <v>897</v>
      </c>
      <c r="Z46" s="86">
        <f>E46+I46+M46+Q46+U46</f>
        <v>877</v>
      </c>
      <c r="AA46" s="87">
        <f>AVERAGE(F46,J46,N46,R46,V46)</f>
        <v>179.4</v>
      </c>
      <c r="AB46" s="88">
        <f>AVERAGE(F46,J46,N46,R46,V46)-D46</f>
        <v>175.4</v>
      </c>
      <c r="AC46" s="384"/>
    </row>
    <row r="47" spans="2:29" s="62" customFormat="1" ht="49.5" customHeight="1">
      <c r="B47" s="402" t="s">
        <v>74</v>
      </c>
      <c r="C47" s="403"/>
      <c r="D47" s="63">
        <f>SUM(D48:D50)</f>
        <v>135</v>
      </c>
      <c r="E47" s="64">
        <f>SUM(E48:E50)</f>
        <v>348</v>
      </c>
      <c r="F47" s="66">
        <f>SUM(F48:F50)</f>
        <v>483</v>
      </c>
      <c r="G47" s="66">
        <f>F51</f>
        <v>552</v>
      </c>
      <c r="H47" s="67" t="str">
        <f>B51</f>
        <v>Silfer</v>
      </c>
      <c r="I47" s="108">
        <f>SUM(I48:I50)</f>
        <v>421</v>
      </c>
      <c r="J47" s="69">
        <f>SUM(J48:J50)</f>
        <v>556</v>
      </c>
      <c r="K47" s="66">
        <f>J59</f>
        <v>501</v>
      </c>
      <c r="L47" s="67" t="str">
        <f>B59</f>
        <v>Rägavere Huviklubi</v>
      </c>
      <c r="M47" s="72">
        <f>SUM(M48:M50)</f>
        <v>452</v>
      </c>
      <c r="N47" s="66">
        <f>SUM(N48:N50)</f>
        <v>587</v>
      </c>
      <c r="O47" s="66">
        <f>N43</f>
        <v>518</v>
      </c>
      <c r="P47" s="67" t="str">
        <f>B43</f>
        <v>Latestoil</v>
      </c>
      <c r="Q47" s="72">
        <f>SUM(Q48:Q50)</f>
        <v>404</v>
      </c>
      <c r="R47" s="66">
        <f>SUM(R48:R50)</f>
        <v>539</v>
      </c>
      <c r="S47" s="66">
        <f>R39</f>
        <v>565</v>
      </c>
      <c r="T47" s="67" t="str">
        <f>B39</f>
        <v>Kunda Trans</v>
      </c>
      <c r="U47" s="72">
        <f>SUM(U48:U50)</f>
        <v>394</v>
      </c>
      <c r="V47" s="66">
        <f>SUM(V48:V50)</f>
        <v>529</v>
      </c>
      <c r="W47" s="66">
        <f>V55</f>
        <v>471</v>
      </c>
      <c r="X47" s="67" t="str">
        <f>B55</f>
        <v>Verx</v>
      </c>
      <c r="Y47" s="73">
        <f t="shared" si="1"/>
        <v>2694</v>
      </c>
      <c r="Z47" s="71">
        <f>SUM(Z48:Z50)</f>
        <v>2019</v>
      </c>
      <c r="AA47" s="91">
        <f>AVERAGE(AA48,AA49,AA50)</f>
        <v>179.60000000000002</v>
      </c>
      <c r="AB47" s="75">
        <f>AVERAGE(AB48,AB49,AB50)</f>
        <v>134.6</v>
      </c>
      <c r="AC47" s="382">
        <f>G48+K48+O48+S48+W48</f>
        <v>3</v>
      </c>
    </row>
    <row r="48" spans="2:29" s="62" customFormat="1" ht="17.25" customHeight="1">
      <c r="B48" s="357" t="s">
        <v>133</v>
      </c>
      <c r="C48" s="354"/>
      <c r="D48" s="76">
        <v>56</v>
      </c>
      <c r="E48" s="77">
        <v>65</v>
      </c>
      <c r="F48" s="78">
        <f>D48+E48</f>
        <v>121</v>
      </c>
      <c r="G48" s="373">
        <v>0</v>
      </c>
      <c r="H48" s="374"/>
      <c r="I48" s="79">
        <v>125</v>
      </c>
      <c r="J48" s="78">
        <f>D48+I48</f>
        <v>181</v>
      </c>
      <c r="K48" s="373">
        <v>1</v>
      </c>
      <c r="L48" s="374"/>
      <c r="M48" s="79">
        <v>122</v>
      </c>
      <c r="N48" s="78">
        <f>D48+M48</f>
        <v>178</v>
      </c>
      <c r="O48" s="373">
        <v>1</v>
      </c>
      <c r="P48" s="374"/>
      <c r="Q48" s="77">
        <v>131</v>
      </c>
      <c r="R48" s="80">
        <f>D48+Q48</f>
        <v>187</v>
      </c>
      <c r="S48" s="373">
        <v>0</v>
      </c>
      <c r="T48" s="374"/>
      <c r="U48" s="77">
        <v>119</v>
      </c>
      <c r="V48" s="80">
        <f>D48+U48</f>
        <v>175</v>
      </c>
      <c r="W48" s="373">
        <v>1</v>
      </c>
      <c r="X48" s="374"/>
      <c r="Y48" s="78">
        <f t="shared" si="1"/>
        <v>842</v>
      </c>
      <c r="Z48" s="79">
        <f>E48+I48+M48+Q48+U48</f>
        <v>562</v>
      </c>
      <c r="AA48" s="81">
        <f>AVERAGE(F48,J48,N48,R48,V48)</f>
        <v>168.4</v>
      </c>
      <c r="AB48" s="82">
        <f>AVERAGE(F48,J48,N48,R48,V48)-D48</f>
        <v>112.4</v>
      </c>
      <c r="AC48" s="383"/>
    </row>
    <row r="49" spans="2:29" s="62" customFormat="1" ht="17.25" customHeight="1">
      <c r="B49" s="409" t="s">
        <v>134</v>
      </c>
      <c r="C49" s="410"/>
      <c r="D49" s="76">
        <v>40</v>
      </c>
      <c r="E49" s="77">
        <v>136</v>
      </c>
      <c r="F49" s="78">
        <f>D49+E49</f>
        <v>176</v>
      </c>
      <c r="G49" s="375"/>
      <c r="H49" s="376"/>
      <c r="I49" s="79">
        <v>123</v>
      </c>
      <c r="J49" s="78">
        <f>D49+I49</f>
        <v>163</v>
      </c>
      <c r="K49" s="375"/>
      <c r="L49" s="376"/>
      <c r="M49" s="79">
        <v>147</v>
      </c>
      <c r="N49" s="78">
        <f>D49+M49</f>
        <v>187</v>
      </c>
      <c r="O49" s="375"/>
      <c r="P49" s="376"/>
      <c r="Q49" s="77">
        <v>148</v>
      </c>
      <c r="R49" s="80">
        <f>D49+Q49</f>
        <v>188</v>
      </c>
      <c r="S49" s="375"/>
      <c r="T49" s="376"/>
      <c r="U49" s="77">
        <v>140</v>
      </c>
      <c r="V49" s="80">
        <f>D49+U49</f>
        <v>180</v>
      </c>
      <c r="W49" s="375"/>
      <c r="X49" s="376"/>
      <c r="Y49" s="78">
        <f t="shared" si="1"/>
        <v>894</v>
      </c>
      <c r="Z49" s="79">
        <f>E49+I49+M49+Q49+U49</f>
        <v>694</v>
      </c>
      <c r="AA49" s="81">
        <f>AVERAGE(F49,J49,N49,R49,V49)</f>
        <v>178.8</v>
      </c>
      <c r="AB49" s="82">
        <f>AVERAGE(F49,J49,N49,R49,V49)-D49</f>
        <v>138.8</v>
      </c>
      <c r="AC49" s="383"/>
    </row>
    <row r="50" spans="2:29" s="62" customFormat="1" ht="17.25" customHeight="1" thickBot="1">
      <c r="B50" s="407" t="s">
        <v>135</v>
      </c>
      <c r="C50" s="408"/>
      <c r="D50" s="83">
        <v>39</v>
      </c>
      <c r="E50" s="84">
        <v>147</v>
      </c>
      <c r="F50" s="85">
        <f>D50+E50</f>
        <v>186</v>
      </c>
      <c r="G50" s="377"/>
      <c r="H50" s="378"/>
      <c r="I50" s="86">
        <v>173</v>
      </c>
      <c r="J50" s="85">
        <f>D50+I50</f>
        <v>212</v>
      </c>
      <c r="K50" s="377"/>
      <c r="L50" s="378"/>
      <c r="M50" s="86">
        <v>183</v>
      </c>
      <c r="N50" s="85">
        <f>D50+M50</f>
        <v>222</v>
      </c>
      <c r="O50" s="377"/>
      <c r="P50" s="378"/>
      <c r="Q50" s="84">
        <v>125</v>
      </c>
      <c r="R50" s="85">
        <f>D50+Q50</f>
        <v>164</v>
      </c>
      <c r="S50" s="377"/>
      <c r="T50" s="378"/>
      <c r="U50" s="84">
        <v>135</v>
      </c>
      <c r="V50" s="85">
        <f>D50+U50</f>
        <v>174</v>
      </c>
      <c r="W50" s="377"/>
      <c r="X50" s="378"/>
      <c r="Y50" s="85">
        <f t="shared" si="1"/>
        <v>958</v>
      </c>
      <c r="Z50" s="86">
        <f>E50+I50+M50+Q50+U50</f>
        <v>763</v>
      </c>
      <c r="AA50" s="87">
        <f>AVERAGE(F50,J50,N50,R50,V50)</f>
        <v>191.6</v>
      </c>
      <c r="AB50" s="88">
        <f>AVERAGE(F50,J50,N50,R50,V50)-D50</f>
        <v>152.6</v>
      </c>
      <c r="AC50" s="384"/>
    </row>
    <row r="51" spans="2:29" s="62" customFormat="1" ht="48" customHeight="1">
      <c r="B51" s="422" t="s">
        <v>68</v>
      </c>
      <c r="C51" s="423"/>
      <c r="D51" s="63">
        <f>SUM(D52:D54)</f>
        <v>91</v>
      </c>
      <c r="E51" s="64">
        <f>SUM(E52:E54)</f>
        <v>461</v>
      </c>
      <c r="F51" s="66">
        <f>SUM(F52:F54)</f>
        <v>552</v>
      </c>
      <c r="G51" s="66">
        <f>F47</f>
        <v>483</v>
      </c>
      <c r="H51" s="67" t="str">
        <f>B47</f>
        <v>Temper</v>
      </c>
      <c r="I51" s="108">
        <f>SUM(I52:I54)</f>
        <v>529</v>
      </c>
      <c r="J51" s="69">
        <f>SUM(J52:J54)</f>
        <v>620</v>
      </c>
      <c r="K51" s="66">
        <f>J43</f>
        <v>560</v>
      </c>
      <c r="L51" s="67" t="str">
        <f>B43</f>
        <v>Latestoil</v>
      </c>
      <c r="M51" s="72">
        <f>SUM(M52:M54)</f>
        <v>670</v>
      </c>
      <c r="N51" s="66">
        <f>SUM(N52:N54)</f>
        <v>761</v>
      </c>
      <c r="O51" s="66">
        <f>N39</f>
        <v>459</v>
      </c>
      <c r="P51" s="67" t="str">
        <f>B39</f>
        <v>Kunda Trans</v>
      </c>
      <c r="Q51" s="72">
        <f>SUM(Q52:Q54)</f>
        <v>547</v>
      </c>
      <c r="R51" s="66">
        <f>SUM(R52:R54)</f>
        <v>638</v>
      </c>
      <c r="S51" s="66">
        <f>R55</f>
        <v>674</v>
      </c>
      <c r="T51" s="67" t="str">
        <f>B55</f>
        <v>Verx</v>
      </c>
      <c r="U51" s="72">
        <f>SUM(U52:U54)</f>
        <v>449</v>
      </c>
      <c r="V51" s="66">
        <f>SUM(V52:V54)</f>
        <v>540</v>
      </c>
      <c r="W51" s="66">
        <f>V59</f>
        <v>560</v>
      </c>
      <c r="X51" s="67" t="str">
        <f>B59</f>
        <v>Rägavere Huviklubi</v>
      </c>
      <c r="Y51" s="73">
        <f t="shared" si="1"/>
        <v>3111</v>
      </c>
      <c r="Z51" s="71">
        <f>SUM(Z52:Z54)</f>
        <v>2656</v>
      </c>
      <c r="AA51" s="91">
        <f>AVERAGE(AA52,AA53,AA54)</f>
        <v>207.4</v>
      </c>
      <c r="AB51" s="75">
        <f>AVERAGE(AB52,AB53,AB54)</f>
        <v>177.0666666666667</v>
      </c>
      <c r="AC51" s="382">
        <f>G52+K52+O52+S52+W52</f>
        <v>3</v>
      </c>
    </row>
    <row r="52" spans="2:29" s="62" customFormat="1" ht="17.25" customHeight="1">
      <c r="B52" s="355" t="s">
        <v>94</v>
      </c>
      <c r="C52" s="356"/>
      <c r="D52" s="76">
        <v>30</v>
      </c>
      <c r="E52" s="79">
        <v>156</v>
      </c>
      <c r="F52" s="78">
        <f>D52+E52</f>
        <v>186</v>
      </c>
      <c r="G52" s="373">
        <v>1</v>
      </c>
      <c r="H52" s="374"/>
      <c r="I52" s="79">
        <v>168</v>
      </c>
      <c r="J52" s="78">
        <f>D52+I52</f>
        <v>198</v>
      </c>
      <c r="K52" s="373">
        <v>1</v>
      </c>
      <c r="L52" s="374"/>
      <c r="M52" s="79">
        <v>201</v>
      </c>
      <c r="N52" s="78">
        <f>D52+M52</f>
        <v>231</v>
      </c>
      <c r="O52" s="373">
        <v>1</v>
      </c>
      <c r="P52" s="374"/>
      <c r="Q52" s="77">
        <v>177</v>
      </c>
      <c r="R52" s="80">
        <f>D52+Q52</f>
        <v>207</v>
      </c>
      <c r="S52" s="373">
        <v>0</v>
      </c>
      <c r="T52" s="374"/>
      <c r="U52" s="77">
        <v>164</v>
      </c>
      <c r="V52" s="80">
        <f>D52+U52</f>
        <v>194</v>
      </c>
      <c r="W52" s="373">
        <v>0</v>
      </c>
      <c r="X52" s="374"/>
      <c r="Y52" s="78">
        <f t="shared" si="1"/>
        <v>1016</v>
      </c>
      <c r="Z52" s="79">
        <f>E52+I52+M52+Q52+U52</f>
        <v>866</v>
      </c>
      <c r="AA52" s="81">
        <f>AVERAGE(F52,J52,N52,R52,V52)</f>
        <v>203.2</v>
      </c>
      <c r="AB52" s="82">
        <f>AVERAGE(F52,J52,N52,R52,V52)-D52</f>
        <v>173.2</v>
      </c>
      <c r="AC52" s="383"/>
    </row>
    <row r="53" spans="2:29" s="62" customFormat="1" ht="17.25" customHeight="1">
      <c r="B53" s="355" t="s">
        <v>95</v>
      </c>
      <c r="C53" s="356"/>
      <c r="D53" s="76">
        <v>34</v>
      </c>
      <c r="E53" s="95">
        <v>135</v>
      </c>
      <c r="F53" s="78">
        <f>D53+E53</f>
        <v>169</v>
      </c>
      <c r="G53" s="375"/>
      <c r="H53" s="376"/>
      <c r="I53" s="79">
        <v>210</v>
      </c>
      <c r="J53" s="78">
        <f>D53+I53</f>
        <v>244</v>
      </c>
      <c r="K53" s="375"/>
      <c r="L53" s="376"/>
      <c r="M53" s="79">
        <v>250</v>
      </c>
      <c r="N53" s="78">
        <f>D53+M53</f>
        <v>284</v>
      </c>
      <c r="O53" s="375"/>
      <c r="P53" s="376"/>
      <c r="Q53" s="77">
        <v>181</v>
      </c>
      <c r="R53" s="80">
        <f>D53+Q53</f>
        <v>215</v>
      </c>
      <c r="S53" s="375"/>
      <c r="T53" s="376"/>
      <c r="U53" s="77">
        <v>154</v>
      </c>
      <c r="V53" s="80">
        <f>D53+U53</f>
        <v>188</v>
      </c>
      <c r="W53" s="375"/>
      <c r="X53" s="376"/>
      <c r="Y53" s="78">
        <f t="shared" si="1"/>
        <v>1100</v>
      </c>
      <c r="Z53" s="79">
        <f>E53+I53+M53+Q53+U53</f>
        <v>930</v>
      </c>
      <c r="AA53" s="81">
        <f>AVERAGE(F53,J53,N53,R53,V53)</f>
        <v>220</v>
      </c>
      <c r="AB53" s="82">
        <f>AVERAGE(F53,J53,N53,R53,V53)-D53</f>
        <v>186</v>
      </c>
      <c r="AC53" s="383"/>
    </row>
    <row r="54" spans="2:29" s="62" customFormat="1" ht="17.25" customHeight="1" thickBot="1">
      <c r="B54" s="366" t="s">
        <v>96</v>
      </c>
      <c r="C54" s="367"/>
      <c r="D54" s="83">
        <v>27</v>
      </c>
      <c r="E54" s="84">
        <v>170</v>
      </c>
      <c r="F54" s="78">
        <f>D54+E54</f>
        <v>197</v>
      </c>
      <c r="G54" s="377"/>
      <c r="H54" s="378"/>
      <c r="I54" s="86">
        <v>151</v>
      </c>
      <c r="J54" s="85">
        <f>D54+I54</f>
        <v>178</v>
      </c>
      <c r="K54" s="377"/>
      <c r="L54" s="378"/>
      <c r="M54" s="86">
        <v>219</v>
      </c>
      <c r="N54" s="85">
        <f>D54+M54</f>
        <v>246</v>
      </c>
      <c r="O54" s="377"/>
      <c r="P54" s="378"/>
      <c r="Q54" s="84">
        <v>189</v>
      </c>
      <c r="R54" s="85">
        <f>D54+Q54</f>
        <v>216</v>
      </c>
      <c r="S54" s="377"/>
      <c r="T54" s="378"/>
      <c r="U54" s="84">
        <v>131</v>
      </c>
      <c r="V54" s="85">
        <f>D54+U54</f>
        <v>158</v>
      </c>
      <c r="W54" s="377"/>
      <c r="X54" s="378"/>
      <c r="Y54" s="85">
        <f t="shared" si="1"/>
        <v>995</v>
      </c>
      <c r="Z54" s="86">
        <f>E54+I54+M54+Q54+U54</f>
        <v>860</v>
      </c>
      <c r="AA54" s="87">
        <f>AVERAGE(F54,J54,N54,R54,V54)</f>
        <v>199</v>
      </c>
      <c r="AB54" s="88">
        <f>AVERAGE(F54,J54,N54,R54,V54)-D54</f>
        <v>172</v>
      </c>
      <c r="AC54" s="384"/>
    </row>
    <row r="55" spans="2:29" s="62" customFormat="1" ht="48.75" customHeight="1">
      <c r="B55" s="350" t="s">
        <v>61</v>
      </c>
      <c r="C55" s="350"/>
      <c r="D55" s="63">
        <f>SUM(D56:D58)</f>
        <v>51</v>
      </c>
      <c r="E55" s="64">
        <f>SUM(E56:E58)</f>
        <v>433</v>
      </c>
      <c r="F55" s="92">
        <f>SUM(F56:F58)</f>
        <v>484</v>
      </c>
      <c r="G55" s="66">
        <f>F43</f>
        <v>557</v>
      </c>
      <c r="H55" s="67" t="str">
        <f>B43</f>
        <v>Latestoil</v>
      </c>
      <c r="I55" s="108">
        <f>SUM(I56:I58)</f>
        <v>567</v>
      </c>
      <c r="J55" s="69">
        <f>SUM(J56:J58)</f>
        <v>618</v>
      </c>
      <c r="K55" s="66">
        <f>J39</f>
        <v>584</v>
      </c>
      <c r="L55" s="67" t="str">
        <f>B39</f>
        <v>Kunda Trans</v>
      </c>
      <c r="M55" s="72">
        <f>SUM(M56:M58)</f>
        <v>400</v>
      </c>
      <c r="N55" s="66">
        <f>SUM(N56:N58)</f>
        <v>451</v>
      </c>
      <c r="O55" s="66">
        <f>N59</f>
        <v>536</v>
      </c>
      <c r="P55" s="67" t="str">
        <f>B59</f>
        <v>Rägavere Huviklubi</v>
      </c>
      <c r="Q55" s="72">
        <f>SUM(Q56:Q58)</f>
        <v>623</v>
      </c>
      <c r="R55" s="66">
        <f>SUM(R56:R58)</f>
        <v>674</v>
      </c>
      <c r="S55" s="66">
        <f>R51</f>
        <v>638</v>
      </c>
      <c r="T55" s="67" t="str">
        <f>B51</f>
        <v>Silfer</v>
      </c>
      <c r="U55" s="72">
        <f>SUM(U56:U58)</f>
        <v>420</v>
      </c>
      <c r="V55" s="66">
        <f>SUM(V56:V58)</f>
        <v>471</v>
      </c>
      <c r="W55" s="66">
        <f>V47</f>
        <v>529</v>
      </c>
      <c r="X55" s="67" t="str">
        <f>B47</f>
        <v>Temper</v>
      </c>
      <c r="Y55" s="73">
        <f t="shared" si="1"/>
        <v>2698</v>
      </c>
      <c r="Z55" s="71">
        <f>SUM(Z56:Z58)</f>
        <v>2443</v>
      </c>
      <c r="AA55" s="91">
        <f>AVERAGE(AA56,AA57,AA58)</f>
        <v>179.86666666666667</v>
      </c>
      <c r="AB55" s="75">
        <f>AVERAGE(AB56,AB57,AB58)</f>
        <v>162.86666666666667</v>
      </c>
      <c r="AC55" s="382">
        <f>G56+K56+O56+S56+W56</f>
        <v>2</v>
      </c>
    </row>
    <row r="56" spans="2:29" s="62" customFormat="1" ht="17.25" customHeight="1">
      <c r="B56" s="361" t="s">
        <v>125</v>
      </c>
      <c r="C56" s="361"/>
      <c r="D56" s="76">
        <v>6</v>
      </c>
      <c r="E56" s="79">
        <v>181</v>
      </c>
      <c r="F56" s="78">
        <f>D56+E56</f>
        <v>187</v>
      </c>
      <c r="G56" s="373">
        <v>0</v>
      </c>
      <c r="H56" s="374"/>
      <c r="I56" s="79">
        <v>231</v>
      </c>
      <c r="J56" s="78">
        <f>D56+I56</f>
        <v>237</v>
      </c>
      <c r="K56" s="373">
        <v>1</v>
      </c>
      <c r="L56" s="374"/>
      <c r="M56" s="79">
        <v>142</v>
      </c>
      <c r="N56" s="78">
        <f>D56+M56</f>
        <v>148</v>
      </c>
      <c r="O56" s="373">
        <v>0</v>
      </c>
      <c r="P56" s="374"/>
      <c r="Q56" s="77">
        <v>203</v>
      </c>
      <c r="R56" s="80">
        <f>D56+Q56</f>
        <v>209</v>
      </c>
      <c r="S56" s="373">
        <v>1</v>
      </c>
      <c r="T56" s="374"/>
      <c r="U56" s="77">
        <v>161</v>
      </c>
      <c r="V56" s="80">
        <f>D56+U56</f>
        <v>167</v>
      </c>
      <c r="W56" s="373">
        <v>0</v>
      </c>
      <c r="X56" s="374"/>
      <c r="Y56" s="78">
        <f t="shared" si="1"/>
        <v>948</v>
      </c>
      <c r="Z56" s="79">
        <f>E56+I56+M56+Q56+U56</f>
        <v>918</v>
      </c>
      <c r="AA56" s="81">
        <f>AVERAGE(F56,J56,N56,R56,V56)</f>
        <v>189.6</v>
      </c>
      <c r="AB56" s="82">
        <f>AVERAGE(F56,J56,N56,R56,V56)-D56</f>
        <v>183.6</v>
      </c>
      <c r="AC56" s="383"/>
    </row>
    <row r="57" spans="2:29" s="62" customFormat="1" ht="17.25" customHeight="1">
      <c r="B57" s="361" t="s">
        <v>140</v>
      </c>
      <c r="C57" s="361"/>
      <c r="D57" s="76">
        <v>10</v>
      </c>
      <c r="E57" s="77">
        <v>150</v>
      </c>
      <c r="F57" s="78">
        <f>D57+E57</f>
        <v>160</v>
      </c>
      <c r="G57" s="375"/>
      <c r="H57" s="376"/>
      <c r="I57" s="79">
        <v>202</v>
      </c>
      <c r="J57" s="78">
        <f>D57+I57</f>
        <v>212</v>
      </c>
      <c r="K57" s="375"/>
      <c r="L57" s="376"/>
      <c r="M57" s="79">
        <v>143</v>
      </c>
      <c r="N57" s="78">
        <f>D57+M57</f>
        <v>153</v>
      </c>
      <c r="O57" s="375"/>
      <c r="P57" s="376"/>
      <c r="Q57" s="77">
        <v>207</v>
      </c>
      <c r="R57" s="80">
        <f>D57+Q57</f>
        <v>217</v>
      </c>
      <c r="S57" s="375"/>
      <c r="T57" s="376"/>
      <c r="U57" s="77">
        <v>165</v>
      </c>
      <c r="V57" s="80">
        <f>D57+U57</f>
        <v>175</v>
      </c>
      <c r="W57" s="375"/>
      <c r="X57" s="376"/>
      <c r="Y57" s="78">
        <f t="shared" si="1"/>
        <v>917</v>
      </c>
      <c r="Z57" s="79">
        <f>E57+I57+M57+Q57+U57</f>
        <v>867</v>
      </c>
      <c r="AA57" s="81">
        <f>AVERAGE(F57,J57,N57,R57,V57)</f>
        <v>183.4</v>
      </c>
      <c r="AB57" s="82">
        <f>AVERAGE(F57,J57,N57,R57,V57)-D57</f>
        <v>173.4</v>
      </c>
      <c r="AC57" s="383"/>
    </row>
    <row r="58" spans="2:29" s="62" customFormat="1" ht="17.25" customHeight="1" thickBot="1">
      <c r="B58" s="370" t="s">
        <v>126</v>
      </c>
      <c r="C58" s="370"/>
      <c r="D58" s="83">
        <v>35</v>
      </c>
      <c r="E58" s="84">
        <v>102</v>
      </c>
      <c r="F58" s="78">
        <f>D58+E58</f>
        <v>137</v>
      </c>
      <c r="G58" s="377"/>
      <c r="H58" s="378"/>
      <c r="I58" s="86">
        <v>134</v>
      </c>
      <c r="J58" s="85">
        <f>D58+I58</f>
        <v>169</v>
      </c>
      <c r="K58" s="377"/>
      <c r="L58" s="378"/>
      <c r="M58" s="86">
        <v>115</v>
      </c>
      <c r="N58" s="85">
        <f>D58+M58</f>
        <v>150</v>
      </c>
      <c r="O58" s="377"/>
      <c r="P58" s="378"/>
      <c r="Q58" s="84">
        <v>213</v>
      </c>
      <c r="R58" s="85">
        <f>D58+Q58</f>
        <v>248</v>
      </c>
      <c r="S58" s="377"/>
      <c r="T58" s="378"/>
      <c r="U58" s="84">
        <v>94</v>
      </c>
      <c r="V58" s="85">
        <f>D58+U58</f>
        <v>129</v>
      </c>
      <c r="W58" s="377"/>
      <c r="X58" s="378"/>
      <c r="Y58" s="85">
        <f t="shared" si="1"/>
        <v>833</v>
      </c>
      <c r="Z58" s="86">
        <f>E58+I58+M58+Q58+U58</f>
        <v>658</v>
      </c>
      <c r="AA58" s="87">
        <f>AVERAGE(F58,J58,N58,R58,V58)</f>
        <v>166.6</v>
      </c>
      <c r="AB58" s="88">
        <f>AVERAGE(F58,J58,N58,R58,V58)-D58</f>
        <v>131.6</v>
      </c>
      <c r="AC58" s="384"/>
    </row>
    <row r="59" spans="2:29" s="62" customFormat="1" ht="49.5" customHeight="1">
      <c r="B59" s="380" t="s">
        <v>145</v>
      </c>
      <c r="C59" s="381"/>
      <c r="D59" s="63">
        <f>SUM(D60:D62)</f>
        <v>148</v>
      </c>
      <c r="E59" s="64">
        <f>SUM(E60:E62)</f>
        <v>356</v>
      </c>
      <c r="F59" s="92">
        <f>SUM(F60:F62)</f>
        <v>504</v>
      </c>
      <c r="G59" s="66">
        <f>F39</f>
        <v>571</v>
      </c>
      <c r="H59" s="67" t="str">
        <f>B39</f>
        <v>Kunda Trans</v>
      </c>
      <c r="I59" s="108">
        <f>SUM(I60:I62)</f>
        <v>353</v>
      </c>
      <c r="J59" s="69">
        <f>SUM(J60:J62)</f>
        <v>501</v>
      </c>
      <c r="K59" s="66">
        <f>J47</f>
        <v>556</v>
      </c>
      <c r="L59" s="67" t="str">
        <f>B47</f>
        <v>Temper</v>
      </c>
      <c r="M59" s="72">
        <f>SUM(M60:M62)</f>
        <v>388</v>
      </c>
      <c r="N59" s="66">
        <f>SUM(N60:N62)</f>
        <v>536</v>
      </c>
      <c r="O59" s="66">
        <f>N55</f>
        <v>451</v>
      </c>
      <c r="P59" s="67" t="str">
        <f>B55</f>
        <v>Verx</v>
      </c>
      <c r="Q59" s="72">
        <f>SUM(Q60:Q62)</f>
        <v>407</v>
      </c>
      <c r="R59" s="66">
        <f>SUM(R60:R62)</f>
        <v>555</v>
      </c>
      <c r="S59" s="66">
        <f>R43</f>
        <v>559</v>
      </c>
      <c r="T59" s="67" t="str">
        <f>B43</f>
        <v>Latestoil</v>
      </c>
      <c r="U59" s="72">
        <f>SUM(U60:U62)</f>
        <v>412</v>
      </c>
      <c r="V59" s="66">
        <f>SUM(V60:V62)</f>
        <v>560</v>
      </c>
      <c r="W59" s="66">
        <f>V51</f>
        <v>540</v>
      </c>
      <c r="X59" s="67" t="str">
        <f>B51</f>
        <v>Silfer</v>
      </c>
      <c r="Y59" s="73">
        <f t="shared" si="1"/>
        <v>2656</v>
      </c>
      <c r="Z59" s="71">
        <f>SUM(Z60:Z62)</f>
        <v>1916</v>
      </c>
      <c r="AA59" s="91">
        <f>AVERAGE(AA60,AA61,AA62)</f>
        <v>177.0666666666667</v>
      </c>
      <c r="AB59" s="75">
        <f>AVERAGE(AB60,AB61,AB62)</f>
        <v>127.73333333333335</v>
      </c>
      <c r="AC59" s="382">
        <f>G60+K60+O60+S60+W60</f>
        <v>2</v>
      </c>
    </row>
    <row r="60" spans="2:29" s="62" customFormat="1" ht="17.25" customHeight="1">
      <c r="B60" s="355" t="s">
        <v>155</v>
      </c>
      <c r="C60" s="356"/>
      <c r="D60" s="76">
        <v>60</v>
      </c>
      <c r="E60" s="77">
        <v>117</v>
      </c>
      <c r="F60" s="78">
        <f>D60+E60</f>
        <v>177</v>
      </c>
      <c r="G60" s="373">
        <v>0</v>
      </c>
      <c r="H60" s="374"/>
      <c r="I60" s="79">
        <v>132</v>
      </c>
      <c r="J60" s="78">
        <f>D60+I60</f>
        <v>192</v>
      </c>
      <c r="K60" s="373">
        <v>0</v>
      </c>
      <c r="L60" s="374"/>
      <c r="M60" s="79">
        <v>126</v>
      </c>
      <c r="N60" s="78">
        <f>D60+M60</f>
        <v>186</v>
      </c>
      <c r="O60" s="373">
        <v>1</v>
      </c>
      <c r="P60" s="374"/>
      <c r="Q60" s="77">
        <v>95</v>
      </c>
      <c r="R60" s="80">
        <f>D60+Q60</f>
        <v>155</v>
      </c>
      <c r="S60" s="373">
        <v>0</v>
      </c>
      <c r="T60" s="374"/>
      <c r="U60" s="77">
        <v>125</v>
      </c>
      <c r="V60" s="80">
        <f>D60+U60</f>
        <v>185</v>
      </c>
      <c r="W60" s="373">
        <v>1</v>
      </c>
      <c r="X60" s="374"/>
      <c r="Y60" s="78">
        <f>F60+J60+N60+R60+V60</f>
        <v>895</v>
      </c>
      <c r="Z60" s="79">
        <f>E60+I60+M60+Q60+U60</f>
        <v>595</v>
      </c>
      <c r="AA60" s="81">
        <f>AVERAGE(F60,J60,N60,R60,V60)</f>
        <v>179</v>
      </c>
      <c r="AB60" s="82">
        <f>AVERAGE(F60,J60,N60,R60,V60)-D60</f>
        <v>119</v>
      </c>
      <c r="AC60" s="383"/>
    </row>
    <row r="61" spans="2:29" s="62" customFormat="1" ht="17.25" customHeight="1">
      <c r="B61" s="355" t="s">
        <v>156</v>
      </c>
      <c r="C61" s="356"/>
      <c r="D61" s="76">
        <v>41</v>
      </c>
      <c r="E61" s="77">
        <v>106</v>
      </c>
      <c r="F61" s="78">
        <f>D61+E61</f>
        <v>147</v>
      </c>
      <c r="G61" s="375"/>
      <c r="H61" s="376"/>
      <c r="I61" s="79">
        <v>103</v>
      </c>
      <c r="J61" s="78">
        <f>D61+I61</f>
        <v>144</v>
      </c>
      <c r="K61" s="375"/>
      <c r="L61" s="376"/>
      <c r="M61" s="79">
        <v>135</v>
      </c>
      <c r="N61" s="78">
        <f>D61+M61</f>
        <v>176</v>
      </c>
      <c r="O61" s="375"/>
      <c r="P61" s="376"/>
      <c r="Q61" s="77">
        <v>168</v>
      </c>
      <c r="R61" s="80">
        <f>D61+Q61</f>
        <v>209</v>
      </c>
      <c r="S61" s="375"/>
      <c r="T61" s="376"/>
      <c r="U61" s="77">
        <v>155</v>
      </c>
      <c r="V61" s="80">
        <f>D61+U61</f>
        <v>196</v>
      </c>
      <c r="W61" s="375"/>
      <c r="X61" s="376"/>
      <c r="Y61" s="78">
        <f>F61+J61+N61+R61+V61</f>
        <v>872</v>
      </c>
      <c r="Z61" s="79">
        <f>E61+I61+M61+Q61+U61</f>
        <v>667</v>
      </c>
      <c r="AA61" s="81">
        <f>AVERAGE(F61,J61,N61,R61,V61)</f>
        <v>174.4</v>
      </c>
      <c r="AB61" s="82">
        <f>AVERAGE(F61,J61,N61,R61,V61)-D61</f>
        <v>133.4</v>
      </c>
      <c r="AC61" s="383"/>
    </row>
    <row r="62" spans="2:29" s="62" customFormat="1" ht="17.25" customHeight="1" thickBot="1">
      <c r="B62" s="366" t="s">
        <v>157</v>
      </c>
      <c r="C62" s="367"/>
      <c r="D62" s="83">
        <v>47</v>
      </c>
      <c r="E62" s="84">
        <v>133</v>
      </c>
      <c r="F62" s="85">
        <f>D62+E62</f>
        <v>180</v>
      </c>
      <c r="G62" s="377"/>
      <c r="H62" s="378"/>
      <c r="I62" s="86">
        <v>118</v>
      </c>
      <c r="J62" s="85">
        <f>D62+I62</f>
        <v>165</v>
      </c>
      <c r="K62" s="377"/>
      <c r="L62" s="378"/>
      <c r="M62" s="86">
        <v>127</v>
      </c>
      <c r="N62" s="85">
        <f>D62+M62</f>
        <v>174</v>
      </c>
      <c r="O62" s="377"/>
      <c r="P62" s="378"/>
      <c r="Q62" s="86">
        <v>144</v>
      </c>
      <c r="R62" s="85">
        <f>D62+Q62</f>
        <v>191</v>
      </c>
      <c r="S62" s="377"/>
      <c r="T62" s="378"/>
      <c r="U62" s="86">
        <v>132</v>
      </c>
      <c r="V62" s="85">
        <f>D62+U62</f>
        <v>179</v>
      </c>
      <c r="W62" s="377"/>
      <c r="X62" s="378"/>
      <c r="Y62" s="85">
        <f>F62+J62+N62+R62+V62</f>
        <v>889</v>
      </c>
      <c r="Z62" s="86">
        <f>E62+I62+M62+Q62+U62</f>
        <v>654</v>
      </c>
      <c r="AA62" s="87">
        <f>AVERAGE(F62,J62,N62,R62,V62)</f>
        <v>177.8</v>
      </c>
      <c r="AB62" s="88">
        <f>AVERAGE(F62,J62,N62,R62,V62)-D62</f>
        <v>130.8</v>
      </c>
      <c r="AC62" s="384"/>
    </row>
    <row r="63" spans="2:29" s="62" customFormat="1" ht="17.25" customHeight="1">
      <c r="B63" s="111"/>
      <c r="C63" s="111"/>
      <c r="D63" s="97"/>
      <c r="E63" s="98"/>
      <c r="F63" s="99"/>
      <c r="G63" s="100"/>
      <c r="H63" s="100"/>
      <c r="I63" s="98"/>
      <c r="J63" s="99"/>
      <c r="K63" s="100"/>
      <c r="L63" s="100"/>
      <c r="M63" s="98"/>
      <c r="N63" s="99"/>
      <c r="O63" s="100"/>
      <c r="P63" s="100"/>
      <c r="Q63" s="98"/>
      <c r="R63" s="99"/>
      <c r="S63" s="100"/>
      <c r="T63" s="100"/>
      <c r="U63" s="98"/>
      <c r="V63" s="99"/>
      <c r="W63" s="100"/>
      <c r="X63" s="100"/>
      <c r="Y63" s="99"/>
      <c r="Z63" s="109"/>
      <c r="AA63" s="102"/>
      <c r="AB63" s="101"/>
      <c r="AC63" s="103"/>
    </row>
    <row r="64" spans="2:29" s="62" customFormat="1" ht="17.25" customHeight="1">
      <c r="B64" s="111"/>
      <c r="C64" s="111"/>
      <c r="D64" s="97"/>
      <c r="E64" s="98"/>
      <c r="F64" s="99"/>
      <c r="G64" s="100"/>
      <c r="H64" s="100"/>
      <c r="I64" s="98"/>
      <c r="J64" s="99"/>
      <c r="K64" s="100"/>
      <c r="L64" s="100"/>
      <c r="M64" s="98"/>
      <c r="N64" s="99"/>
      <c r="O64" s="100"/>
      <c r="P64" s="100"/>
      <c r="Q64" s="98"/>
      <c r="R64" s="99"/>
      <c r="S64" s="100"/>
      <c r="T64" s="100"/>
      <c r="U64" s="98"/>
      <c r="V64" s="99"/>
      <c r="W64" s="100"/>
      <c r="X64" s="100"/>
      <c r="Y64" s="99"/>
      <c r="Z64" s="109"/>
      <c r="AA64" s="102"/>
      <c r="AB64" s="101"/>
      <c r="AC64" s="103"/>
    </row>
    <row r="65" spans="2:29" s="62" customFormat="1" ht="17.25" customHeight="1">
      <c r="B65" s="111"/>
      <c r="C65" s="111"/>
      <c r="D65" s="97"/>
      <c r="E65" s="98"/>
      <c r="F65" s="99"/>
      <c r="G65" s="100"/>
      <c r="H65" s="100"/>
      <c r="I65" s="98"/>
      <c r="J65" s="99"/>
      <c r="K65" s="100"/>
      <c r="L65" s="100"/>
      <c r="M65" s="98"/>
      <c r="N65" s="99"/>
      <c r="O65" s="100"/>
      <c r="P65" s="100"/>
      <c r="Q65" s="98"/>
      <c r="R65" s="99"/>
      <c r="S65" s="100"/>
      <c r="T65" s="100"/>
      <c r="U65" s="98"/>
      <c r="V65" s="99"/>
      <c r="W65" s="100"/>
      <c r="X65" s="100"/>
      <c r="Y65" s="99"/>
      <c r="Z65" s="109"/>
      <c r="AA65" s="102"/>
      <c r="AB65" s="101"/>
      <c r="AC65" s="103"/>
    </row>
    <row r="66" spans="2:29" ht="17.25" customHeight="1">
      <c r="B66" s="1"/>
      <c r="C66" s="1"/>
      <c r="D66" s="1"/>
      <c r="E66" s="42"/>
      <c r="F66" s="43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42"/>
    </row>
    <row r="67" spans="2:29" ht="17.25" customHeight="1">
      <c r="B67" s="1"/>
      <c r="C67" s="1"/>
      <c r="D67" s="1"/>
      <c r="E67" s="42"/>
      <c r="F67" s="398" t="s">
        <v>235</v>
      </c>
      <c r="G67" s="398"/>
      <c r="H67" s="398"/>
      <c r="I67" s="398"/>
      <c r="J67" s="398"/>
      <c r="K67" s="398"/>
      <c r="L67" s="398"/>
      <c r="M67" s="398"/>
      <c r="N67" s="398"/>
      <c r="O67" s="398"/>
      <c r="P67" s="398"/>
      <c r="Q67" s="398"/>
      <c r="R67" s="398"/>
      <c r="S67" s="1"/>
      <c r="T67" s="1"/>
      <c r="U67" s="1"/>
      <c r="V67" s="1"/>
      <c r="W67" s="392" t="s">
        <v>79</v>
      </c>
      <c r="X67" s="392"/>
      <c r="Y67" s="392"/>
      <c r="Z67" s="392"/>
      <c r="AA67" s="1"/>
      <c r="AB67" s="1"/>
      <c r="AC67" s="42"/>
    </row>
    <row r="68" spans="2:29" ht="36" customHeight="1" thickBot="1">
      <c r="B68" s="204" t="s">
        <v>66</v>
      </c>
      <c r="C68" s="205"/>
      <c r="D68" s="1"/>
      <c r="E68" s="42"/>
      <c r="F68" s="398"/>
      <c r="G68" s="398"/>
      <c r="H68" s="398"/>
      <c r="I68" s="398"/>
      <c r="J68" s="398"/>
      <c r="K68" s="398"/>
      <c r="L68" s="398"/>
      <c r="M68" s="398"/>
      <c r="N68" s="398"/>
      <c r="O68" s="398"/>
      <c r="P68" s="398"/>
      <c r="Q68" s="398"/>
      <c r="R68" s="398"/>
      <c r="S68" s="1"/>
      <c r="T68" s="1"/>
      <c r="U68" s="1"/>
      <c r="V68" s="1"/>
      <c r="W68" s="393"/>
      <c r="X68" s="393"/>
      <c r="Y68" s="393"/>
      <c r="Z68" s="393"/>
      <c r="AA68" s="1"/>
      <c r="AB68" s="1"/>
      <c r="AC68" s="42"/>
    </row>
    <row r="69" spans="2:29" s="44" customFormat="1" ht="17.25" customHeight="1">
      <c r="B69" s="394" t="s">
        <v>1</v>
      </c>
      <c r="C69" s="437"/>
      <c r="D69" s="271" t="s">
        <v>31</v>
      </c>
      <c r="E69" s="112"/>
      <c r="F69" s="48" t="s">
        <v>35</v>
      </c>
      <c r="G69" s="406" t="s">
        <v>36</v>
      </c>
      <c r="H69" s="406"/>
      <c r="I69" s="48"/>
      <c r="J69" s="48" t="s">
        <v>37</v>
      </c>
      <c r="K69" s="406" t="s">
        <v>36</v>
      </c>
      <c r="L69" s="406"/>
      <c r="M69" s="48"/>
      <c r="N69" s="48" t="s">
        <v>38</v>
      </c>
      <c r="O69" s="406" t="s">
        <v>36</v>
      </c>
      <c r="P69" s="406"/>
      <c r="Q69" s="48"/>
      <c r="R69" s="48" t="s">
        <v>39</v>
      </c>
      <c r="S69" s="406" t="s">
        <v>36</v>
      </c>
      <c r="T69" s="406"/>
      <c r="U69" s="49"/>
      <c r="V69" s="48" t="s">
        <v>40</v>
      </c>
      <c r="W69" s="406" t="s">
        <v>36</v>
      </c>
      <c r="X69" s="406"/>
      <c r="Y69" s="48" t="s">
        <v>41</v>
      </c>
      <c r="Z69" s="50"/>
      <c r="AA69" s="105" t="s">
        <v>42</v>
      </c>
      <c r="AB69" s="52" t="s">
        <v>43</v>
      </c>
      <c r="AC69" s="277" t="s">
        <v>41</v>
      </c>
    </row>
    <row r="70" spans="2:29" s="44" customFormat="1" ht="17.25" customHeight="1" thickBot="1">
      <c r="B70" s="442" t="s">
        <v>44</v>
      </c>
      <c r="C70" s="443"/>
      <c r="D70" s="272"/>
      <c r="E70" s="113"/>
      <c r="F70" s="54" t="s">
        <v>45</v>
      </c>
      <c r="G70" s="401" t="s">
        <v>46</v>
      </c>
      <c r="H70" s="401"/>
      <c r="I70" s="54"/>
      <c r="J70" s="54" t="s">
        <v>45</v>
      </c>
      <c r="K70" s="401" t="s">
        <v>46</v>
      </c>
      <c r="L70" s="401"/>
      <c r="M70" s="54"/>
      <c r="N70" s="54" t="s">
        <v>45</v>
      </c>
      <c r="O70" s="401" t="s">
        <v>46</v>
      </c>
      <c r="P70" s="401"/>
      <c r="Q70" s="54"/>
      <c r="R70" s="54" t="s">
        <v>45</v>
      </c>
      <c r="S70" s="401" t="s">
        <v>46</v>
      </c>
      <c r="T70" s="401"/>
      <c r="U70" s="56"/>
      <c r="V70" s="54" t="s">
        <v>45</v>
      </c>
      <c r="W70" s="401" t="s">
        <v>46</v>
      </c>
      <c r="X70" s="401"/>
      <c r="Y70" s="54" t="s">
        <v>45</v>
      </c>
      <c r="Z70" s="58" t="s">
        <v>47</v>
      </c>
      <c r="AA70" s="59" t="s">
        <v>48</v>
      </c>
      <c r="AB70" s="60" t="s">
        <v>49</v>
      </c>
      <c r="AC70" s="114" t="s">
        <v>50</v>
      </c>
    </row>
    <row r="71" spans="2:29" s="62" customFormat="1" ht="49.5" customHeight="1">
      <c r="B71" s="380" t="s">
        <v>69</v>
      </c>
      <c r="C71" s="381"/>
      <c r="D71" s="89">
        <f>SUM(D72:D74)</f>
        <v>159</v>
      </c>
      <c r="E71" s="64">
        <f>SUM(E72:E74)</f>
        <v>356</v>
      </c>
      <c r="F71" s="65">
        <f>SUM(F72:F74)</f>
        <v>515</v>
      </c>
      <c r="G71" s="66">
        <f>F91</f>
        <v>0</v>
      </c>
      <c r="H71" s="67" t="str">
        <f>B91</f>
        <v>Lajos</v>
      </c>
      <c r="I71" s="108">
        <f>SUM(I72:I74)</f>
        <v>412</v>
      </c>
      <c r="J71" s="69">
        <f>SUM(J72:J74)</f>
        <v>571</v>
      </c>
      <c r="K71" s="69">
        <f>J87</f>
        <v>479</v>
      </c>
      <c r="L71" s="67" t="str">
        <f>B87</f>
        <v>Wiru Auto</v>
      </c>
      <c r="M71" s="72">
        <f>SUM(M72:M74)</f>
        <v>394</v>
      </c>
      <c r="N71" s="66">
        <f>SUM(N72:N74)</f>
        <v>553</v>
      </c>
      <c r="O71" s="66">
        <f>N83</f>
        <v>531</v>
      </c>
      <c r="P71" s="67" t="str">
        <f>B83</f>
        <v>Uhtna Puit</v>
      </c>
      <c r="Q71" s="72">
        <f>SUM(Q72:Q74)</f>
        <v>387</v>
      </c>
      <c r="R71" s="66">
        <f>SUM(R72:R74)</f>
        <v>546</v>
      </c>
      <c r="S71" s="66">
        <f>R79</f>
        <v>521</v>
      </c>
      <c r="T71" s="67" t="str">
        <f>B79</f>
        <v>Jeld Wen</v>
      </c>
      <c r="U71" s="72">
        <f>SUM(U72:U74)</f>
        <v>456</v>
      </c>
      <c r="V71" s="66">
        <f>SUM(V72:V74)</f>
        <v>615</v>
      </c>
      <c r="W71" s="66">
        <f>V75</f>
        <v>504</v>
      </c>
      <c r="X71" s="67" t="str">
        <f>B75</f>
        <v>IRIS Fiber</v>
      </c>
      <c r="Y71" s="90">
        <f aca="true" t="shared" si="2" ref="Y71:Y91">F71+J71+N71+R71+V71</f>
        <v>2800</v>
      </c>
      <c r="Z71" s="72">
        <f>SUM(Z72:Z74)</f>
        <v>2005</v>
      </c>
      <c r="AA71" s="74">
        <f>AVERAGE(AA72,AA73,AA74)</f>
        <v>186.66666666666666</v>
      </c>
      <c r="AB71" s="115">
        <f>AVERAGE(AB72,AB73,AB74)</f>
        <v>133.66666666666666</v>
      </c>
      <c r="AC71" s="383">
        <f>G72+K72+O72+S72+W72</f>
        <v>5</v>
      </c>
    </row>
    <row r="72" spans="2:29" s="62" customFormat="1" ht="17.25" customHeight="1">
      <c r="B72" s="355" t="s">
        <v>83</v>
      </c>
      <c r="C72" s="356"/>
      <c r="D72" s="76">
        <v>47</v>
      </c>
      <c r="E72" s="77">
        <v>126</v>
      </c>
      <c r="F72" s="80">
        <f>D72+E72</f>
        <v>173</v>
      </c>
      <c r="G72" s="373">
        <v>1</v>
      </c>
      <c r="H72" s="374"/>
      <c r="I72" s="79">
        <v>151</v>
      </c>
      <c r="J72" s="78">
        <f>D72+I72</f>
        <v>198</v>
      </c>
      <c r="K72" s="373">
        <v>1</v>
      </c>
      <c r="L72" s="374"/>
      <c r="M72" s="79">
        <v>126</v>
      </c>
      <c r="N72" s="78">
        <f>D72+M72</f>
        <v>173</v>
      </c>
      <c r="O72" s="373">
        <v>1</v>
      </c>
      <c r="P72" s="374"/>
      <c r="Q72" s="79">
        <v>113</v>
      </c>
      <c r="R72" s="80">
        <f>D72+Q72</f>
        <v>160</v>
      </c>
      <c r="S72" s="373">
        <v>1</v>
      </c>
      <c r="T72" s="374"/>
      <c r="U72" s="77">
        <v>138</v>
      </c>
      <c r="V72" s="80">
        <f>D72+U72</f>
        <v>185</v>
      </c>
      <c r="W72" s="373">
        <v>1</v>
      </c>
      <c r="X72" s="374"/>
      <c r="Y72" s="78">
        <f t="shared" si="2"/>
        <v>889</v>
      </c>
      <c r="Z72" s="79">
        <f>E72+I72+M72+Q72+U72</f>
        <v>654</v>
      </c>
      <c r="AA72" s="81">
        <f>AVERAGE(F72,J72,N72,R72,V72)</f>
        <v>177.8</v>
      </c>
      <c r="AB72" s="82">
        <f>AVERAGE(F72,J72,N72,R72,V72)-D72</f>
        <v>130.8</v>
      </c>
      <c r="AC72" s="383"/>
    </row>
    <row r="73" spans="2:29" s="62" customFormat="1" ht="17.25" customHeight="1">
      <c r="B73" s="371" t="s">
        <v>87</v>
      </c>
      <c r="C73" s="372"/>
      <c r="D73" s="76">
        <v>59</v>
      </c>
      <c r="E73" s="77">
        <v>102</v>
      </c>
      <c r="F73" s="80">
        <f>D73+E73</f>
        <v>161</v>
      </c>
      <c r="G73" s="375"/>
      <c r="H73" s="376"/>
      <c r="I73" s="79">
        <v>121</v>
      </c>
      <c r="J73" s="78">
        <f>D73+I73</f>
        <v>180</v>
      </c>
      <c r="K73" s="375"/>
      <c r="L73" s="376"/>
      <c r="M73" s="79">
        <v>143</v>
      </c>
      <c r="N73" s="78">
        <f>D73+M73</f>
        <v>202</v>
      </c>
      <c r="O73" s="375"/>
      <c r="P73" s="376"/>
      <c r="Q73" s="77">
        <v>147</v>
      </c>
      <c r="R73" s="80">
        <f>D73+Q73</f>
        <v>206</v>
      </c>
      <c r="S73" s="375"/>
      <c r="T73" s="376"/>
      <c r="U73" s="77">
        <v>161</v>
      </c>
      <c r="V73" s="80">
        <f>D73+U73</f>
        <v>220</v>
      </c>
      <c r="W73" s="375"/>
      <c r="X73" s="376"/>
      <c r="Y73" s="78">
        <f t="shared" si="2"/>
        <v>969</v>
      </c>
      <c r="Z73" s="79">
        <f>E73+I73+M73+Q73+U73</f>
        <v>674</v>
      </c>
      <c r="AA73" s="81">
        <f>AVERAGE(F73,J73,N73,R73,V73)</f>
        <v>193.8</v>
      </c>
      <c r="AB73" s="82">
        <f>AVERAGE(F73,J73,N73,R73,V73)-D73</f>
        <v>134.8</v>
      </c>
      <c r="AC73" s="383"/>
    </row>
    <row r="74" spans="2:29" s="62" customFormat="1" ht="17.25" customHeight="1" thickBot="1">
      <c r="B74" s="446" t="s">
        <v>165</v>
      </c>
      <c r="C74" s="447"/>
      <c r="D74" s="116">
        <v>53</v>
      </c>
      <c r="E74" s="84">
        <v>128</v>
      </c>
      <c r="F74" s="80">
        <f>D74+E74</f>
        <v>181</v>
      </c>
      <c r="G74" s="377"/>
      <c r="H74" s="378"/>
      <c r="I74" s="86">
        <v>140</v>
      </c>
      <c r="J74" s="78">
        <f>D74+I74</f>
        <v>193</v>
      </c>
      <c r="K74" s="377"/>
      <c r="L74" s="378"/>
      <c r="M74" s="79">
        <v>125</v>
      </c>
      <c r="N74" s="78">
        <f>D74+M74</f>
        <v>178</v>
      </c>
      <c r="O74" s="377"/>
      <c r="P74" s="378"/>
      <c r="Q74" s="77">
        <v>127</v>
      </c>
      <c r="R74" s="85">
        <f>D74+Q74</f>
        <v>180</v>
      </c>
      <c r="S74" s="377"/>
      <c r="T74" s="378"/>
      <c r="U74" s="77">
        <v>157</v>
      </c>
      <c r="V74" s="80">
        <f>D74+U74</f>
        <v>210</v>
      </c>
      <c r="W74" s="377"/>
      <c r="X74" s="378"/>
      <c r="Y74" s="85">
        <f t="shared" si="2"/>
        <v>942</v>
      </c>
      <c r="Z74" s="86">
        <f>E74+I74+M74+Q74+U74</f>
        <v>677</v>
      </c>
      <c r="AA74" s="87">
        <f>AVERAGE(F74,J74,N74,R74,V74)</f>
        <v>188.4</v>
      </c>
      <c r="AB74" s="88">
        <f>AVERAGE(F74,J74,N74,R74,V74)-D74</f>
        <v>135.4</v>
      </c>
      <c r="AC74" s="384"/>
    </row>
    <row r="75" spans="2:29" s="62" customFormat="1" ht="49.5" customHeight="1">
      <c r="B75" s="368" t="s">
        <v>72</v>
      </c>
      <c r="C75" s="369"/>
      <c r="D75" s="63">
        <f>SUM(D76:D78)</f>
        <v>153</v>
      </c>
      <c r="E75" s="106">
        <f>SUM(E76:E78)</f>
        <v>428</v>
      </c>
      <c r="F75" s="92">
        <f>SUM(F76:F78)</f>
        <v>581</v>
      </c>
      <c r="G75" s="92">
        <f>F87</f>
        <v>559</v>
      </c>
      <c r="H75" s="70" t="str">
        <f>B87</f>
        <v>Wiru Auto</v>
      </c>
      <c r="I75" s="64">
        <f>SUM(I76:I78)</f>
        <v>397</v>
      </c>
      <c r="J75" s="92">
        <f>SUM(J76:J78)</f>
        <v>550</v>
      </c>
      <c r="K75" s="92">
        <f>J83</f>
        <v>482</v>
      </c>
      <c r="L75" s="70" t="str">
        <f>B83</f>
        <v>Uhtna Puit</v>
      </c>
      <c r="M75" s="71">
        <f>SUM(M76:M78)</f>
        <v>403</v>
      </c>
      <c r="N75" s="93">
        <f>SUM(N76:N78)</f>
        <v>556</v>
      </c>
      <c r="O75" s="92">
        <f>N79</f>
        <v>560</v>
      </c>
      <c r="P75" s="70" t="str">
        <f>B79</f>
        <v>Jeld Wen</v>
      </c>
      <c r="Q75" s="71">
        <f>SUM(Q76:Q78)</f>
        <v>320</v>
      </c>
      <c r="R75" s="66">
        <f>SUM(R76:R78)</f>
        <v>473</v>
      </c>
      <c r="S75" s="92">
        <f>R91</f>
        <v>0</v>
      </c>
      <c r="T75" s="70" t="str">
        <f>B91</f>
        <v>Lajos</v>
      </c>
      <c r="U75" s="71">
        <f>SUM(U76:U78)</f>
        <v>351</v>
      </c>
      <c r="V75" s="94">
        <f>SUM(V76:V78)</f>
        <v>504</v>
      </c>
      <c r="W75" s="92">
        <f>V71</f>
        <v>615</v>
      </c>
      <c r="X75" s="70" t="str">
        <f>B71</f>
        <v>Topauto</v>
      </c>
      <c r="Y75" s="73">
        <f>F75+J75+N75+R75+V75</f>
        <v>2664</v>
      </c>
      <c r="Z75" s="71">
        <f>SUM(Z76:Z78)</f>
        <v>1899</v>
      </c>
      <c r="AA75" s="91">
        <f>AVERAGE(AA76,AA77,AA78)</f>
        <v>177.6</v>
      </c>
      <c r="AB75" s="75">
        <f>AVERAGE(AB76,AB77,AB78)</f>
        <v>126.60000000000001</v>
      </c>
      <c r="AC75" s="382">
        <f>G76+K76+O76+S76+W76</f>
        <v>3</v>
      </c>
    </row>
    <row r="76" spans="2:29" s="62" customFormat="1" ht="17.25" customHeight="1">
      <c r="B76" s="357" t="s">
        <v>98</v>
      </c>
      <c r="C76" s="354"/>
      <c r="D76" s="76">
        <v>60</v>
      </c>
      <c r="E76" s="77">
        <v>113</v>
      </c>
      <c r="F76" s="80">
        <f>D76+E76</f>
        <v>173</v>
      </c>
      <c r="G76" s="373">
        <v>1</v>
      </c>
      <c r="H76" s="374"/>
      <c r="I76" s="79">
        <v>95</v>
      </c>
      <c r="J76" s="78">
        <f>D76+I76</f>
        <v>155</v>
      </c>
      <c r="K76" s="373">
        <v>1</v>
      </c>
      <c r="L76" s="374"/>
      <c r="M76" s="79">
        <v>115</v>
      </c>
      <c r="N76" s="78">
        <f>D76+M76</f>
        <v>175</v>
      </c>
      <c r="O76" s="373">
        <v>0</v>
      </c>
      <c r="P76" s="374"/>
      <c r="Q76" s="77">
        <v>88</v>
      </c>
      <c r="R76" s="80">
        <f>D76+Q76</f>
        <v>148</v>
      </c>
      <c r="S76" s="373">
        <v>1</v>
      </c>
      <c r="T76" s="374"/>
      <c r="U76" s="77">
        <v>97</v>
      </c>
      <c r="V76" s="80">
        <f>D76+U76</f>
        <v>157</v>
      </c>
      <c r="W76" s="373">
        <v>0</v>
      </c>
      <c r="X76" s="374"/>
      <c r="Y76" s="78">
        <f t="shared" si="2"/>
        <v>808</v>
      </c>
      <c r="Z76" s="79">
        <f>E76+I76+M76+Q76+U76</f>
        <v>508</v>
      </c>
      <c r="AA76" s="81">
        <f>AVERAGE(F76,J76,N76,R76,V76)</f>
        <v>161.6</v>
      </c>
      <c r="AB76" s="82">
        <f>AVERAGE(F76,J76,N76,R76,V76)-D76</f>
        <v>101.6</v>
      </c>
      <c r="AC76" s="383"/>
    </row>
    <row r="77" spans="2:29" s="62" customFormat="1" ht="17.25" customHeight="1">
      <c r="B77" s="357" t="s">
        <v>82</v>
      </c>
      <c r="C77" s="354"/>
      <c r="D77" s="76">
        <v>55</v>
      </c>
      <c r="E77" s="77">
        <v>145</v>
      </c>
      <c r="F77" s="80">
        <f>D77+E77</f>
        <v>200</v>
      </c>
      <c r="G77" s="375"/>
      <c r="H77" s="376"/>
      <c r="I77" s="79">
        <v>165</v>
      </c>
      <c r="J77" s="78">
        <f>D77+I77</f>
        <v>220</v>
      </c>
      <c r="K77" s="375"/>
      <c r="L77" s="376"/>
      <c r="M77" s="79">
        <v>131</v>
      </c>
      <c r="N77" s="78">
        <f>D77+M77</f>
        <v>186</v>
      </c>
      <c r="O77" s="375"/>
      <c r="P77" s="376"/>
      <c r="Q77" s="77">
        <v>114</v>
      </c>
      <c r="R77" s="80">
        <f>D77+Q77</f>
        <v>169</v>
      </c>
      <c r="S77" s="375"/>
      <c r="T77" s="376"/>
      <c r="U77" s="77">
        <v>129</v>
      </c>
      <c r="V77" s="80">
        <f>D77+U77</f>
        <v>184</v>
      </c>
      <c r="W77" s="375"/>
      <c r="X77" s="376"/>
      <c r="Y77" s="78">
        <f t="shared" si="2"/>
        <v>959</v>
      </c>
      <c r="Z77" s="79">
        <f>E77+I77+M77+Q77+U77</f>
        <v>684</v>
      </c>
      <c r="AA77" s="81">
        <f>AVERAGE(F77,J77,N77,R77,V77)</f>
        <v>191.8</v>
      </c>
      <c r="AB77" s="82">
        <f>AVERAGE(F77,J77,N77,R77,V77)-D77</f>
        <v>136.8</v>
      </c>
      <c r="AC77" s="383"/>
    </row>
    <row r="78" spans="2:29" s="62" customFormat="1" ht="17.25" customHeight="1" thickBot="1">
      <c r="B78" s="413" t="s">
        <v>97</v>
      </c>
      <c r="C78" s="414"/>
      <c r="D78" s="76">
        <v>38</v>
      </c>
      <c r="E78" s="84">
        <v>170</v>
      </c>
      <c r="F78" s="80">
        <f>D78+E78</f>
        <v>208</v>
      </c>
      <c r="G78" s="377"/>
      <c r="H78" s="378"/>
      <c r="I78" s="86">
        <v>137</v>
      </c>
      <c r="J78" s="78">
        <f>D78+I78</f>
        <v>175</v>
      </c>
      <c r="K78" s="377"/>
      <c r="L78" s="378"/>
      <c r="M78" s="79">
        <v>157</v>
      </c>
      <c r="N78" s="78">
        <f>D78+M78</f>
        <v>195</v>
      </c>
      <c r="O78" s="377"/>
      <c r="P78" s="378"/>
      <c r="Q78" s="77">
        <v>118</v>
      </c>
      <c r="R78" s="80">
        <f>D78+Q78</f>
        <v>156</v>
      </c>
      <c r="S78" s="377"/>
      <c r="T78" s="378"/>
      <c r="U78" s="77">
        <v>125</v>
      </c>
      <c r="V78" s="80">
        <f>D78+U78</f>
        <v>163</v>
      </c>
      <c r="W78" s="377"/>
      <c r="X78" s="378"/>
      <c r="Y78" s="85">
        <f t="shared" si="2"/>
        <v>897</v>
      </c>
      <c r="Z78" s="86">
        <f>E78+I78+M78+Q78+U78</f>
        <v>707</v>
      </c>
      <c r="AA78" s="87">
        <f>AVERAGE(F78,J78,N78,R78,V78)</f>
        <v>179.4</v>
      </c>
      <c r="AB78" s="88">
        <f>AVERAGE(F78,J78,N78,R78,V78)-D78</f>
        <v>141.4</v>
      </c>
      <c r="AC78" s="384"/>
    </row>
    <row r="79" spans="2:29" s="62" customFormat="1" ht="49.5" customHeight="1">
      <c r="B79" s="364" t="s">
        <v>130</v>
      </c>
      <c r="C79" s="365"/>
      <c r="D79" s="63">
        <f>SUM(D80:D82)</f>
        <v>134</v>
      </c>
      <c r="E79" s="106">
        <f>SUM(E80:E82)</f>
        <v>403</v>
      </c>
      <c r="F79" s="92">
        <f>SUM(F80:F82)</f>
        <v>537</v>
      </c>
      <c r="G79" s="92">
        <f>F83</f>
        <v>580</v>
      </c>
      <c r="H79" s="70" t="str">
        <f>B83</f>
        <v>Uhtna Puit</v>
      </c>
      <c r="I79" s="64">
        <f>SUM(I80:I82)</f>
        <v>358</v>
      </c>
      <c r="J79" s="92">
        <f>SUM(J80:J82)</f>
        <v>492</v>
      </c>
      <c r="K79" s="92">
        <f>J91</f>
        <v>0</v>
      </c>
      <c r="L79" s="70" t="str">
        <f>B91</f>
        <v>Lajos</v>
      </c>
      <c r="M79" s="71">
        <f>SUM(M80:M82)</f>
        <v>426</v>
      </c>
      <c r="N79" s="93">
        <f>SUM(N80:N82)</f>
        <v>560</v>
      </c>
      <c r="O79" s="92">
        <f>N75</f>
        <v>556</v>
      </c>
      <c r="P79" s="70" t="str">
        <f>B75</f>
        <v>IRIS Fiber</v>
      </c>
      <c r="Q79" s="71">
        <f>SUM(Q80:Q82)</f>
        <v>387</v>
      </c>
      <c r="R79" s="94">
        <f>SUM(R80:R82)</f>
        <v>521</v>
      </c>
      <c r="S79" s="92">
        <f>R71</f>
        <v>546</v>
      </c>
      <c r="T79" s="70" t="str">
        <f>B71</f>
        <v>Topauto</v>
      </c>
      <c r="U79" s="71">
        <f>SUM(U80:U82)</f>
        <v>406</v>
      </c>
      <c r="V79" s="93">
        <f>SUM(V80:V82)</f>
        <v>540</v>
      </c>
      <c r="W79" s="92">
        <f>V87</f>
        <v>498</v>
      </c>
      <c r="X79" s="70" t="str">
        <f>B87</f>
        <v>Wiru Auto</v>
      </c>
      <c r="Y79" s="73">
        <f t="shared" si="2"/>
        <v>2650</v>
      </c>
      <c r="Z79" s="71">
        <f>SUM(Z80:Z82)</f>
        <v>1980</v>
      </c>
      <c r="AA79" s="91">
        <f>AVERAGE(AA80,AA81,AA82)</f>
        <v>176.66666666666666</v>
      </c>
      <c r="AB79" s="75">
        <f>AVERAGE(AB80,AB81,AB82)</f>
        <v>132</v>
      </c>
      <c r="AC79" s="382">
        <f>G80+K80+O80+S80+W80</f>
        <v>3</v>
      </c>
    </row>
    <row r="80" spans="2:29" s="62" customFormat="1" ht="17.25" customHeight="1">
      <c r="B80" s="351" t="s">
        <v>131</v>
      </c>
      <c r="C80" s="352"/>
      <c r="D80" s="76">
        <v>60</v>
      </c>
      <c r="E80" s="77">
        <v>133</v>
      </c>
      <c r="F80" s="80">
        <f>D80+E80</f>
        <v>193</v>
      </c>
      <c r="G80" s="373">
        <v>0</v>
      </c>
      <c r="H80" s="374"/>
      <c r="I80" s="79">
        <v>127</v>
      </c>
      <c r="J80" s="78">
        <f>D80+I80</f>
        <v>187</v>
      </c>
      <c r="K80" s="373">
        <v>1</v>
      </c>
      <c r="L80" s="374"/>
      <c r="M80" s="79">
        <v>117</v>
      </c>
      <c r="N80" s="78">
        <f>D80+M80</f>
        <v>177</v>
      </c>
      <c r="O80" s="373">
        <v>1</v>
      </c>
      <c r="P80" s="374"/>
      <c r="Q80" s="77">
        <v>99</v>
      </c>
      <c r="R80" s="80">
        <f>D80+Q80</f>
        <v>159</v>
      </c>
      <c r="S80" s="373">
        <v>0</v>
      </c>
      <c r="T80" s="374"/>
      <c r="U80" s="77">
        <v>98</v>
      </c>
      <c r="V80" s="80">
        <f>D80+U80</f>
        <v>158</v>
      </c>
      <c r="W80" s="373">
        <v>1</v>
      </c>
      <c r="X80" s="374"/>
      <c r="Y80" s="78">
        <f t="shared" si="2"/>
        <v>874</v>
      </c>
      <c r="Z80" s="79">
        <f>E80+I80+M80+Q80+U80</f>
        <v>574</v>
      </c>
      <c r="AA80" s="81">
        <f>AVERAGE(F80,J80,N80,R80,V80)</f>
        <v>174.8</v>
      </c>
      <c r="AB80" s="82">
        <f>AVERAGE(F80,J80,N80,R80,V80)-D80</f>
        <v>114.80000000000001</v>
      </c>
      <c r="AC80" s="383"/>
    </row>
    <row r="81" spans="2:29" s="62" customFormat="1" ht="17.25" customHeight="1">
      <c r="B81" s="444" t="s">
        <v>239</v>
      </c>
      <c r="C81" s="445"/>
      <c r="D81" s="76">
        <v>60</v>
      </c>
      <c r="E81" s="77">
        <v>105</v>
      </c>
      <c r="F81" s="80">
        <f>D81+E81</f>
        <v>165</v>
      </c>
      <c r="G81" s="375"/>
      <c r="H81" s="376"/>
      <c r="I81" s="79">
        <v>83</v>
      </c>
      <c r="J81" s="78">
        <f>D81+I81</f>
        <v>143</v>
      </c>
      <c r="K81" s="375"/>
      <c r="L81" s="376"/>
      <c r="M81" s="79">
        <v>131</v>
      </c>
      <c r="N81" s="78">
        <f>D81+M81</f>
        <v>191</v>
      </c>
      <c r="O81" s="375"/>
      <c r="P81" s="376"/>
      <c r="Q81" s="77">
        <v>97</v>
      </c>
      <c r="R81" s="80">
        <f>D81+Q81</f>
        <v>157</v>
      </c>
      <c r="S81" s="375"/>
      <c r="T81" s="376"/>
      <c r="U81" s="77">
        <v>116</v>
      </c>
      <c r="V81" s="80">
        <f>D81+U81</f>
        <v>176</v>
      </c>
      <c r="W81" s="375"/>
      <c r="X81" s="376"/>
      <c r="Y81" s="78">
        <f t="shared" si="2"/>
        <v>832</v>
      </c>
      <c r="Z81" s="79">
        <f>E81+I81+M81+Q81+U81</f>
        <v>532</v>
      </c>
      <c r="AA81" s="81">
        <f>AVERAGE(F81,J81,N81,R81,V81)</f>
        <v>166.4</v>
      </c>
      <c r="AB81" s="82">
        <f>AVERAGE(F81,J81,N81,R81,V81)-D81</f>
        <v>106.4</v>
      </c>
      <c r="AC81" s="383"/>
    </row>
    <row r="82" spans="2:29" s="62" customFormat="1" ht="17.25" customHeight="1" thickBot="1">
      <c r="B82" s="288" t="s">
        <v>177</v>
      </c>
      <c r="C82" s="289"/>
      <c r="D82" s="83">
        <v>14</v>
      </c>
      <c r="E82" s="84">
        <v>165</v>
      </c>
      <c r="F82" s="80">
        <f>D82+E82</f>
        <v>179</v>
      </c>
      <c r="G82" s="377"/>
      <c r="H82" s="378"/>
      <c r="I82" s="86">
        <v>148</v>
      </c>
      <c r="J82" s="78">
        <f>D82+I82</f>
        <v>162</v>
      </c>
      <c r="K82" s="377"/>
      <c r="L82" s="378"/>
      <c r="M82" s="86">
        <v>178</v>
      </c>
      <c r="N82" s="78">
        <f>D82+M82</f>
        <v>192</v>
      </c>
      <c r="O82" s="377"/>
      <c r="P82" s="378"/>
      <c r="Q82" s="77">
        <v>191</v>
      </c>
      <c r="R82" s="80">
        <f>D82+Q82</f>
        <v>205</v>
      </c>
      <c r="S82" s="377"/>
      <c r="T82" s="378"/>
      <c r="U82" s="77">
        <v>192</v>
      </c>
      <c r="V82" s="80">
        <f>D82+U82</f>
        <v>206</v>
      </c>
      <c r="W82" s="377"/>
      <c r="X82" s="378"/>
      <c r="Y82" s="85">
        <f t="shared" si="2"/>
        <v>944</v>
      </c>
      <c r="Z82" s="86">
        <f>E82+I82+M82+Q82+U82</f>
        <v>874</v>
      </c>
      <c r="AA82" s="87">
        <f>AVERAGE(F82,J82,N82,R82,V82)</f>
        <v>188.8</v>
      </c>
      <c r="AB82" s="88">
        <f>AVERAGE(F82,J82,N82,R82,V82)-D82</f>
        <v>174.8</v>
      </c>
      <c r="AC82" s="384"/>
    </row>
    <row r="83" spans="2:29" s="62" customFormat="1" ht="49.5" customHeight="1">
      <c r="B83" s="421" t="s">
        <v>70</v>
      </c>
      <c r="C83" s="421"/>
      <c r="D83" s="63">
        <f>SUM(D84:D86)</f>
        <v>177</v>
      </c>
      <c r="E83" s="106">
        <f>SUM(E84:E86)</f>
        <v>403</v>
      </c>
      <c r="F83" s="92">
        <f>SUM(F84:F86)</f>
        <v>580</v>
      </c>
      <c r="G83" s="92">
        <f>F79</f>
        <v>537</v>
      </c>
      <c r="H83" s="70" t="str">
        <f>B79</f>
        <v>Jeld Wen</v>
      </c>
      <c r="I83" s="64">
        <f>SUM(I84:I86)</f>
        <v>305</v>
      </c>
      <c r="J83" s="92">
        <f>SUM(J84:J86)</f>
        <v>482</v>
      </c>
      <c r="K83" s="92">
        <f>J75</f>
        <v>550</v>
      </c>
      <c r="L83" s="70" t="str">
        <f>B75</f>
        <v>IRIS Fiber</v>
      </c>
      <c r="M83" s="72">
        <f>SUM(M84:M86)</f>
        <v>354</v>
      </c>
      <c r="N83" s="94">
        <f>SUM(N84:N86)</f>
        <v>531</v>
      </c>
      <c r="O83" s="92">
        <f>N71</f>
        <v>553</v>
      </c>
      <c r="P83" s="70" t="str">
        <f>B71</f>
        <v>Topauto</v>
      </c>
      <c r="Q83" s="71">
        <f>SUM(Q84:Q86)</f>
        <v>345</v>
      </c>
      <c r="R83" s="94">
        <f>SUM(R84:R86)</f>
        <v>522</v>
      </c>
      <c r="S83" s="92">
        <f>R87</f>
        <v>601</v>
      </c>
      <c r="T83" s="70" t="str">
        <f>B87</f>
        <v>Wiru Auto</v>
      </c>
      <c r="U83" s="71">
        <f>SUM(U84:U86)</f>
        <v>381</v>
      </c>
      <c r="V83" s="94">
        <f>SUM(V84:V86)</f>
        <v>558</v>
      </c>
      <c r="W83" s="92">
        <f>V91</f>
        <v>0</v>
      </c>
      <c r="X83" s="70" t="str">
        <f>B91</f>
        <v>Lajos</v>
      </c>
      <c r="Y83" s="73">
        <f t="shared" si="2"/>
        <v>2673</v>
      </c>
      <c r="Z83" s="71">
        <f>SUM(Z84:Z86)</f>
        <v>1788</v>
      </c>
      <c r="AA83" s="91">
        <f>AVERAGE(AA84,AA85,AA86)</f>
        <v>178.20000000000002</v>
      </c>
      <c r="AB83" s="75">
        <f>AVERAGE(AB84,AB85,AB86)</f>
        <v>119.2</v>
      </c>
      <c r="AC83" s="382">
        <f>G84+K84+O84+S84+W84</f>
        <v>2</v>
      </c>
    </row>
    <row r="84" spans="2:29" s="62" customFormat="1" ht="17.25" customHeight="1">
      <c r="B84" s="361" t="s">
        <v>92</v>
      </c>
      <c r="C84" s="361"/>
      <c r="D84" s="76">
        <v>57</v>
      </c>
      <c r="E84" s="79">
        <v>173</v>
      </c>
      <c r="F84" s="80">
        <f>D84+E84</f>
        <v>230</v>
      </c>
      <c r="G84" s="373">
        <v>1</v>
      </c>
      <c r="H84" s="374"/>
      <c r="I84" s="79">
        <v>114</v>
      </c>
      <c r="J84" s="78">
        <f>D84+I84</f>
        <v>171</v>
      </c>
      <c r="K84" s="373">
        <v>0</v>
      </c>
      <c r="L84" s="374"/>
      <c r="M84" s="79">
        <v>124</v>
      </c>
      <c r="N84" s="78">
        <f>D84+M84</f>
        <v>181</v>
      </c>
      <c r="O84" s="373">
        <v>0</v>
      </c>
      <c r="P84" s="374"/>
      <c r="Q84" s="77">
        <v>117</v>
      </c>
      <c r="R84" s="80">
        <f>D84+Q84</f>
        <v>174</v>
      </c>
      <c r="S84" s="373">
        <v>0</v>
      </c>
      <c r="T84" s="374"/>
      <c r="U84" s="77">
        <v>108</v>
      </c>
      <c r="V84" s="80">
        <f>D84+U84</f>
        <v>165</v>
      </c>
      <c r="W84" s="373">
        <v>1</v>
      </c>
      <c r="X84" s="374"/>
      <c r="Y84" s="78">
        <f t="shared" si="2"/>
        <v>921</v>
      </c>
      <c r="Z84" s="79">
        <f>E84+I84+M84+Q84+U84</f>
        <v>636</v>
      </c>
      <c r="AA84" s="81">
        <f>AVERAGE(F84,J84,N84,R84,V84)</f>
        <v>184.2</v>
      </c>
      <c r="AB84" s="82">
        <f>AVERAGE(F84,J84,N84,R84,V84)-D84</f>
        <v>127.19999999999999</v>
      </c>
      <c r="AC84" s="383"/>
    </row>
    <row r="85" spans="2:29" s="62" customFormat="1" ht="17.25" customHeight="1">
      <c r="B85" s="361" t="s">
        <v>111</v>
      </c>
      <c r="C85" s="361"/>
      <c r="D85" s="76">
        <v>60</v>
      </c>
      <c r="E85" s="95">
        <v>113</v>
      </c>
      <c r="F85" s="80">
        <f>D85+E85</f>
        <v>173</v>
      </c>
      <c r="G85" s="375"/>
      <c r="H85" s="376"/>
      <c r="I85" s="79">
        <v>109</v>
      </c>
      <c r="J85" s="78">
        <f>D85+I85</f>
        <v>169</v>
      </c>
      <c r="K85" s="375"/>
      <c r="L85" s="376"/>
      <c r="M85" s="79">
        <v>126</v>
      </c>
      <c r="N85" s="78">
        <f>D85+M85</f>
        <v>186</v>
      </c>
      <c r="O85" s="375"/>
      <c r="P85" s="376"/>
      <c r="Q85" s="77">
        <v>137</v>
      </c>
      <c r="R85" s="80">
        <f>D85+Q85</f>
        <v>197</v>
      </c>
      <c r="S85" s="375"/>
      <c r="T85" s="376"/>
      <c r="U85" s="77">
        <v>155</v>
      </c>
      <c r="V85" s="80">
        <f>D85+U85</f>
        <v>215</v>
      </c>
      <c r="W85" s="375"/>
      <c r="X85" s="376"/>
      <c r="Y85" s="78">
        <f t="shared" si="2"/>
        <v>940</v>
      </c>
      <c r="Z85" s="79">
        <f>E85+I85+M85+Q85+U85</f>
        <v>640</v>
      </c>
      <c r="AA85" s="81">
        <f>AVERAGE(F85,J85,N85,R85,V85)</f>
        <v>188</v>
      </c>
      <c r="AB85" s="82">
        <f>AVERAGE(F85,J85,N85,R85,V85)-D85</f>
        <v>128</v>
      </c>
      <c r="AC85" s="383"/>
    </row>
    <row r="86" spans="2:29" s="62" customFormat="1" ht="17.25" customHeight="1" thickBot="1">
      <c r="B86" s="370" t="s">
        <v>93</v>
      </c>
      <c r="C86" s="370"/>
      <c r="D86" s="83">
        <v>60</v>
      </c>
      <c r="E86" s="84">
        <v>117</v>
      </c>
      <c r="F86" s="80">
        <f>D86+E86</f>
        <v>177</v>
      </c>
      <c r="G86" s="377"/>
      <c r="H86" s="378"/>
      <c r="I86" s="86">
        <v>82</v>
      </c>
      <c r="J86" s="78">
        <f>D86+I86</f>
        <v>142</v>
      </c>
      <c r="K86" s="377"/>
      <c r="L86" s="378"/>
      <c r="M86" s="86">
        <v>104</v>
      </c>
      <c r="N86" s="78">
        <f>D86+M86</f>
        <v>164</v>
      </c>
      <c r="O86" s="377"/>
      <c r="P86" s="378"/>
      <c r="Q86" s="77">
        <v>91</v>
      </c>
      <c r="R86" s="80">
        <f>D86+Q86</f>
        <v>151</v>
      </c>
      <c r="S86" s="377"/>
      <c r="T86" s="378"/>
      <c r="U86" s="77">
        <v>118</v>
      </c>
      <c r="V86" s="80">
        <f>D86+U86</f>
        <v>178</v>
      </c>
      <c r="W86" s="377"/>
      <c r="X86" s="378"/>
      <c r="Y86" s="85">
        <f t="shared" si="2"/>
        <v>812</v>
      </c>
      <c r="Z86" s="86">
        <f>E86+I86+M86+Q86+U86</f>
        <v>512</v>
      </c>
      <c r="AA86" s="87">
        <f>AVERAGE(F86,J86,N86,R86,V86)</f>
        <v>162.4</v>
      </c>
      <c r="AB86" s="88">
        <f>AVERAGE(F86,J86,N86,R86,V86)-D86</f>
        <v>102.4</v>
      </c>
      <c r="AC86" s="384"/>
    </row>
    <row r="87" spans="2:29" s="62" customFormat="1" ht="49.5" customHeight="1">
      <c r="B87" s="385" t="s">
        <v>148</v>
      </c>
      <c r="C87" s="386"/>
      <c r="D87" s="63">
        <f>SUM(D88:D90)</f>
        <v>128</v>
      </c>
      <c r="E87" s="106">
        <f>SUM(E88:E90)</f>
        <v>431</v>
      </c>
      <c r="F87" s="92">
        <f>SUM(F88:F90)</f>
        <v>559</v>
      </c>
      <c r="G87" s="92">
        <f>F75</f>
        <v>581</v>
      </c>
      <c r="H87" s="70" t="str">
        <f>B75</f>
        <v>IRIS Fiber</v>
      </c>
      <c r="I87" s="64">
        <f>SUM(I88:I90)</f>
        <v>351</v>
      </c>
      <c r="J87" s="92">
        <f>SUM(J88:J90)</f>
        <v>479</v>
      </c>
      <c r="K87" s="92">
        <f>J71</f>
        <v>571</v>
      </c>
      <c r="L87" s="70" t="str">
        <f>B71</f>
        <v>Topauto</v>
      </c>
      <c r="M87" s="72">
        <f>SUM(M88:M90)</f>
        <v>378</v>
      </c>
      <c r="N87" s="92">
        <f>SUM(N88:N90)</f>
        <v>506</v>
      </c>
      <c r="O87" s="92">
        <f>N91</f>
        <v>0</v>
      </c>
      <c r="P87" s="70" t="str">
        <f>B91</f>
        <v>Lajos</v>
      </c>
      <c r="Q87" s="71">
        <f>SUM(Q88:Q90)</f>
        <v>473</v>
      </c>
      <c r="R87" s="93">
        <f>SUM(R88:R90)</f>
        <v>601</v>
      </c>
      <c r="S87" s="92">
        <f>R83</f>
        <v>522</v>
      </c>
      <c r="T87" s="70" t="str">
        <f>B83</f>
        <v>Uhtna Puit</v>
      </c>
      <c r="U87" s="71">
        <f>SUM(U88:U90)</f>
        <v>370</v>
      </c>
      <c r="V87" s="93">
        <f>SUM(V88:V90)</f>
        <v>498</v>
      </c>
      <c r="W87" s="92">
        <f>V79</f>
        <v>540</v>
      </c>
      <c r="X87" s="70" t="str">
        <f>B79</f>
        <v>Jeld Wen</v>
      </c>
      <c r="Y87" s="73">
        <f t="shared" si="2"/>
        <v>2643</v>
      </c>
      <c r="Z87" s="71">
        <f>SUM(Z88:Z90)</f>
        <v>2003</v>
      </c>
      <c r="AA87" s="91">
        <f>AVERAGE(AA88,AA89,AA90)</f>
        <v>176.20000000000002</v>
      </c>
      <c r="AB87" s="75">
        <f>AVERAGE(AB88,AB89,AB90)</f>
        <v>133.53333333333333</v>
      </c>
      <c r="AC87" s="382">
        <f>G88+K88+O88+S88+W88</f>
        <v>2</v>
      </c>
    </row>
    <row r="88" spans="2:29" s="62" customFormat="1" ht="17.25" customHeight="1">
      <c r="B88" s="355" t="s">
        <v>240</v>
      </c>
      <c r="C88" s="356"/>
      <c r="D88" s="76">
        <v>46</v>
      </c>
      <c r="E88" s="79">
        <v>124</v>
      </c>
      <c r="F88" s="80">
        <f>D88+E88</f>
        <v>170</v>
      </c>
      <c r="G88" s="373">
        <v>0</v>
      </c>
      <c r="H88" s="374"/>
      <c r="I88" s="79">
        <v>129</v>
      </c>
      <c r="J88" s="78">
        <f>D88+I88</f>
        <v>175</v>
      </c>
      <c r="K88" s="373">
        <v>0</v>
      </c>
      <c r="L88" s="374"/>
      <c r="M88" s="79">
        <v>110</v>
      </c>
      <c r="N88" s="78">
        <f>D88+M88</f>
        <v>156</v>
      </c>
      <c r="O88" s="373">
        <v>1</v>
      </c>
      <c r="P88" s="374"/>
      <c r="Q88" s="77">
        <v>129</v>
      </c>
      <c r="R88" s="80">
        <f>D88+Q88</f>
        <v>175</v>
      </c>
      <c r="S88" s="373">
        <v>1</v>
      </c>
      <c r="T88" s="374"/>
      <c r="U88" s="77">
        <v>110</v>
      </c>
      <c r="V88" s="80">
        <f>D88+U88</f>
        <v>156</v>
      </c>
      <c r="W88" s="373">
        <v>0</v>
      </c>
      <c r="X88" s="374"/>
      <c r="Y88" s="78">
        <f t="shared" si="2"/>
        <v>832</v>
      </c>
      <c r="Z88" s="79">
        <f>E88+I88+M88+Q88+U88</f>
        <v>602</v>
      </c>
      <c r="AA88" s="81">
        <f>AVERAGE(F88,J88,N88,R88,V88)</f>
        <v>166.4</v>
      </c>
      <c r="AB88" s="82">
        <f>AVERAGE(F88,J88,N88,R88,V88)-D88</f>
        <v>120.4</v>
      </c>
      <c r="AC88" s="383"/>
    </row>
    <row r="89" spans="2:29" s="62" customFormat="1" ht="17.25" customHeight="1">
      <c r="B89" s="355" t="s">
        <v>216</v>
      </c>
      <c r="C89" s="356"/>
      <c r="D89" s="76">
        <v>35</v>
      </c>
      <c r="E89" s="77">
        <v>152</v>
      </c>
      <c r="F89" s="80">
        <f>D89+E89</f>
        <v>187</v>
      </c>
      <c r="G89" s="375"/>
      <c r="H89" s="376"/>
      <c r="I89" s="79">
        <v>110</v>
      </c>
      <c r="J89" s="78">
        <f>D89+I89</f>
        <v>145</v>
      </c>
      <c r="K89" s="375"/>
      <c r="L89" s="376"/>
      <c r="M89" s="79">
        <v>134</v>
      </c>
      <c r="N89" s="78">
        <f>D89+M89</f>
        <v>169</v>
      </c>
      <c r="O89" s="375"/>
      <c r="P89" s="376"/>
      <c r="Q89" s="77">
        <v>185</v>
      </c>
      <c r="R89" s="80">
        <f>D89+Q89</f>
        <v>220</v>
      </c>
      <c r="S89" s="375"/>
      <c r="T89" s="376"/>
      <c r="U89" s="77">
        <v>112</v>
      </c>
      <c r="V89" s="80">
        <f>D89+U89</f>
        <v>147</v>
      </c>
      <c r="W89" s="375"/>
      <c r="X89" s="376"/>
      <c r="Y89" s="78">
        <f t="shared" si="2"/>
        <v>868</v>
      </c>
      <c r="Z89" s="79">
        <f>E89+I89+M89+Q89+U89</f>
        <v>693</v>
      </c>
      <c r="AA89" s="81">
        <f>AVERAGE(F89,J89,N89,R89,V89)</f>
        <v>173.6</v>
      </c>
      <c r="AB89" s="82">
        <f>AVERAGE(F89,J89,N89,R89,V89)-D89</f>
        <v>138.6</v>
      </c>
      <c r="AC89" s="383"/>
    </row>
    <row r="90" spans="2:29" s="62" customFormat="1" ht="17.25" customHeight="1" thickBot="1">
      <c r="B90" s="366" t="s">
        <v>178</v>
      </c>
      <c r="C90" s="367"/>
      <c r="D90" s="76">
        <v>47</v>
      </c>
      <c r="E90" s="84">
        <v>155</v>
      </c>
      <c r="F90" s="80">
        <f>D90+E90</f>
        <v>202</v>
      </c>
      <c r="G90" s="377"/>
      <c r="H90" s="378"/>
      <c r="I90" s="86">
        <v>112</v>
      </c>
      <c r="J90" s="78">
        <f>D90+I90</f>
        <v>159</v>
      </c>
      <c r="K90" s="377"/>
      <c r="L90" s="378"/>
      <c r="M90" s="86">
        <v>134</v>
      </c>
      <c r="N90" s="78">
        <f>D90+M90</f>
        <v>181</v>
      </c>
      <c r="O90" s="377"/>
      <c r="P90" s="378"/>
      <c r="Q90" s="77">
        <v>159</v>
      </c>
      <c r="R90" s="80">
        <f>D90+Q90</f>
        <v>206</v>
      </c>
      <c r="S90" s="377"/>
      <c r="T90" s="378"/>
      <c r="U90" s="77">
        <v>148</v>
      </c>
      <c r="V90" s="80">
        <f>D90+U90</f>
        <v>195</v>
      </c>
      <c r="W90" s="377"/>
      <c r="X90" s="378"/>
      <c r="Y90" s="85">
        <f t="shared" si="2"/>
        <v>943</v>
      </c>
      <c r="Z90" s="86">
        <f>E90+I90+M90+Q90+U90</f>
        <v>708</v>
      </c>
      <c r="AA90" s="87">
        <f>AVERAGE(F90,J90,N90,R90,V90)</f>
        <v>188.6</v>
      </c>
      <c r="AB90" s="88">
        <f>AVERAGE(F90,J90,N90,R90,V90)-D90</f>
        <v>141.6</v>
      </c>
      <c r="AC90" s="384"/>
    </row>
    <row r="91" spans="2:29" s="62" customFormat="1" ht="49.5" customHeight="1">
      <c r="B91" s="364" t="s">
        <v>65</v>
      </c>
      <c r="C91" s="365"/>
      <c r="D91" s="63">
        <f>SUM(D92:D94)</f>
        <v>0</v>
      </c>
      <c r="E91" s="106">
        <f>SUM(E92:E94)</f>
        <v>0</v>
      </c>
      <c r="F91" s="92">
        <f>SUM(F92:F94)</f>
        <v>0</v>
      </c>
      <c r="G91" s="92">
        <f>F71</f>
        <v>515</v>
      </c>
      <c r="H91" s="70" t="str">
        <f>B71</f>
        <v>Topauto</v>
      </c>
      <c r="I91" s="64">
        <f>SUM(I92:I94)</f>
        <v>0</v>
      </c>
      <c r="J91" s="92">
        <f>SUM(J92:J94)</f>
        <v>0</v>
      </c>
      <c r="K91" s="92">
        <f>J79</f>
        <v>492</v>
      </c>
      <c r="L91" s="70" t="str">
        <f>B79</f>
        <v>Jeld Wen</v>
      </c>
      <c r="M91" s="72">
        <f>SUM(M92:M94)</f>
        <v>0</v>
      </c>
      <c r="N91" s="94">
        <f>SUM(N92:N94)</f>
        <v>0</v>
      </c>
      <c r="O91" s="92">
        <f>N87</f>
        <v>506</v>
      </c>
      <c r="P91" s="70" t="str">
        <f>B87</f>
        <v>Wiru Auto</v>
      </c>
      <c r="Q91" s="71">
        <f>SUM(Q92:Q94)</f>
        <v>0</v>
      </c>
      <c r="R91" s="94">
        <f>SUM(R92:R94)</f>
        <v>0</v>
      </c>
      <c r="S91" s="92">
        <f>R75</f>
        <v>473</v>
      </c>
      <c r="T91" s="70" t="str">
        <f>B75</f>
        <v>IRIS Fiber</v>
      </c>
      <c r="U91" s="71">
        <f>SUM(U92:U94)</f>
        <v>0</v>
      </c>
      <c r="V91" s="94">
        <f>SUM(V92:V94)</f>
        <v>0</v>
      </c>
      <c r="W91" s="92">
        <f>V83</f>
        <v>558</v>
      </c>
      <c r="X91" s="70" t="str">
        <f>B83</f>
        <v>Uhtna Puit</v>
      </c>
      <c r="Y91" s="73">
        <f t="shared" si="2"/>
        <v>0</v>
      </c>
      <c r="Z91" s="71">
        <f>SUM(Z92:Z94)</f>
        <v>0</v>
      </c>
      <c r="AA91" s="91" t="e">
        <f>AVERAGE(AA92,AA93,AA94)</f>
        <v>#DIV/0!</v>
      </c>
      <c r="AB91" s="75" t="e">
        <f>AVERAGE(AB92,AB93,AB94)</f>
        <v>#DIV/0!</v>
      </c>
      <c r="AC91" s="382">
        <f>G92+K92+O92+S92+W92</f>
        <v>0</v>
      </c>
    </row>
    <row r="92" spans="2:29" s="62" customFormat="1" ht="17.25" customHeight="1">
      <c r="B92" s="357"/>
      <c r="C92" s="354"/>
      <c r="D92" s="76"/>
      <c r="E92" s="77"/>
      <c r="F92" s="80"/>
      <c r="G92" s="373">
        <v>0</v>
      </c>
      <c r="H92" s="374"/>
      <c r="I92" s="79"/>
      <c r="J92" s="78"/>
      <c r="K92" s="373">
        <v>0</v>
      </c>
      <c r="L92" s="374"/>
      <c r="M92" s="79"/>
      <c r="N92" s="78"/>
      <c r="O92" s="373">
        <v>0</v>
      </c>
      <c r="P92" s="374"/>
      <c r="Q92" s="77"/>
      <c r="R92" s="80"/>
      <c r="S92" s="373">
        <v>0</v>
      </c>
      <c r="T92" s="374"/>
      <c r="U92" s="77"/>
      <c r="V92" s="80"/>
      <c r="W92" s="373">
        <v>0</v>
      </c>
      <c r="X92" s="374"/>
      <c r="Y92" s="78">
        <f>F92+J92+N92+R92+V92</f>
        <v>0</v>
      </c>
      <c r="Z92" s="79">
        <f>E92+I92+M92+Q92+U92</f>
        <v>0</v>
      </c>
      <c r="AA92" s="81" t="e">
        <f>AVERAGE(F92,J92,N92,R92,V92)</f>
        <v>#DIV/0!</v>
      </c>
      <c r="AB92" s="82" t="e">
        <f>AVERAGE(F92,J92,N92,R92,V92)-D92</f>
        <v>#DIV/0!</v>
      </c>
      <c r="AC92" s="383"/>
    </row>
    <row r="93" spans="2:29" s="62" customFormat="1" ht="17.25" customHeight="1">
      <c r="B93" s="357"/>
      <c r="C93" s="354"/>
      <c r="D93" s="76"/>
      <c r="E93" s="77"/>
      <c r="F93" s="80"/>
      <c r="G93" s="375"/>
      <c r="H93" s="376"/>
      <c r="I93" s="79"/>
      <c r="J93" s="78"/>
      <c r="K93" s="375"/>
      <c r="L93" s="376"/>
      <c r="M93" s="79"/>
      <c r="N93" s="78"/>
      <c r="O93" s="375"/>
      <c r="P93" s="376"/>
      <c r="Q93" s="77"/>
      <c r="R93" s="80"/>
      <c r="S93" s="375"/>
      <c r="T93" s="376"/>
      <c r="U93" s="77"/>
      <c r="V93" s="80"/>
      <c r="W93" s="375"/>
      <c r="X93" s="376"/>
      <c r="Y93" s="78">
        <f>F93+J93+N93+R93+V93</f>
        <v>0</v>
      </c>
      <c r="Z93" s="79">
        <f>E93+I93+M93+Q93+U93</f>
        <v>0</v>
      </c>
      <c r="AA93" s="81" t="e">
        <f>AVERAGE(F93,J93,N93,R93,V93)</f>
        <v>#DIV/0!</v>
      </c>
      <c r="AB93" s="82" t="e">
        <f>AVERAGE(F93,J93,N93,R93,V93)-D93</f>
        <v>#DIV/0!</v>
      </c>
      <c r="AC93" s="383"/>
    </row>
    <row r="94" spans="2:29" s="62" customFormat="1" ht="17.25" customHeight="1" thickBot="1">
      <c r="B94" s="413"/>
      <c r="C94" s="414"/>
      <c r="D94" s="83"/>
      <c r="E94" s="84"/>
      <c r="F94" s="85"/>
      <c r="G94" s="377"/>
      <c r="H94" s="378"/>
      <c r="I94" s="86"/>
      <c r="J94" s="85"/>
      <c r="K94" s="377"/>
      <c r="L94" s="378"/>
      <c r="M94" s="86"/>
      <c r="N94" s="85"/>
      <c r="O94" s="377"/>
      <c r="P94" s="378"/>
      <c r="Q94" s="86"/>
      <c r="R94" s="85"/>
      <c r="S94" s="377"/>
      <c r="T94" s="378"/>
      <c r="U94" s="86"/>
      <c r="V94" s="85"/>
      <c r="W94" s="377"/>
      <c r="X94" s="378"/>
      <c r="Y94" s="85">
        <f>F94+J94+N94+R94+V94</f>
        <v>0</v>
      </c>
      <c r="Z94" s="86">
        <f>E94+I94+M94+Q94+U94</f>
        <v>0</v>
      </c>
      <c r="AA94" s="87" t="e">
        <f>AVERAGE(F94,J94,N94,R94,V94)</f>
        <v>#DIV/0!</v>
      </c>
      <c r="AB94" s="88" t="e">
        <f>AVERAGE(F94,J94,N94,R94,V94)-D94</f>
        <v>#DIV/0!</v>
      </c>
      <c r="AC94" s="384"/>
    </row>
    <row r="95" spans="2:29" s="62" customFormat="1" ht="16.5" customHeight="1">
      <c r="B95" s="96"/>
      <c r="C95" s="96"/>
      <c r="D95" s="97"/>
      <c r="E95" s="98"/>
      <c r="F95" s="99"/>
      <c r="G95" s="100"/>
      <c r="H95" s="100"/>
      <c r="I95" s="98"/>
      <c r="J95" s="99"/>
      <c r="K95" s="100"/>
      <c r="L95" s="100"/>
      <c r="M95" s="98"/>
      <c r="N95" s="99"/>
      <c r="O95" s="100"/>
      <c r="P95" s="100"/>
      <c r="Q95" s="98"/>
      <c r="R95" s="99"/>
      <c r="S95" s="100"/>
      <c r="T95" s="100"/>
      <c r="U95" s="98"/>
      <c r="V95" s="99"/>
      <c r="W95" s="100"/>
      <c r="X95" s="100"/>
      <c r="Y95" s="99"/>
      <c r="Z95" s="109"/>
      <c r="AA95" s="102"/>
      <c r="AB95" s="101"/>
      <c r="AC95" s="103"/>
    </row>
    <row r="96" spans="4:29" s="62" customFormat="1" ht="16.5" customHeight="1">
      <c r="D96" s="97"/>
      <c r="E96" s="98"/>
      <c r="F96" s="99"/>
      <c r="G96" s="100"/>
      <c r="H96" s="100"/>
      <c r="I96" s="98"/>
      <c r="J96" s="99"/>
      <c r="K96" s="100"/>
      <c r="L96" s="100"/>
      <c r="M96" s="98"/>
      <c r="N96" s="99"/>
      <c r="O96" s="100"/>
      <c r="P96" s="100"/>
      <c r="Q96" s="98"/>
      <c r="R96" s="99"/>
      <c r="S96" s="100"/>
      <c r="T96" s="100"/>
      <c r="U96" s="98"/>
      <c r="V96" s="99"/>
      <c r="W96" s="100"/>
      <c r="X96" s="100"/>
      <c r="Y96" s="99"/>
      <c r="Z96" s="109"/>
      <c r="AA96" s="102"/>
      <c r="AB96" s="101"/>
      <c r="AC96" s="103"/>
    </row>
    <row r="97" spans="4:29" s="62" customFormat="1" ht="16.5" customHeight="1">
      <c r="D97" s="97"/>
      <c r="E97" s="98"/>
      <c r="F97" s="99"/>
      <c r="G97" s="100"/>
      <c r="H97" s="100"/>
      <c r="I97" s="98"/>
      <c r="J97" s="99"/>
      <c r="K97" s="100"/>
      <c r="L97" s="100"/>
      <c r="M97" s="98"/>
      <c r="N97" s="99"/>
      <c r="O97" s="100"/>
      <c r="P97" s="100"/>
      <c r="Q97" s="98"/>
      <c r="R97" s="99"/>
      <c r="S97" s="100"/>
      <c r="T97" s="100"/>
      <c r="U97" s="98"/>
      <c r="V97" s="99"/>
      <c r="W97" s="100"/>
      <c r="X97" s="100"/>
      <c r="Y97" s="99"/>
      <c r="Z97" s="109"/>
      <c r="AA97" s="102"/>
      <c r="AB97" s="101"/>
      <c r="AC97" s="103"/>
    </row>
    <row r="98" spans="4:29" ht="16.5" customHeight="1">
      <c r="D98" s="1"/>
      <c r="E98" s="42"/>
      <c r="F98" s="43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42"/>
    </row>
    <row r="99" spans="2:29" ht="16.5" customHeight="1">
      <c r="B99" s="1"/>
      <c r="C99" s="1"/>
      <c r="D99" s="1"/>
      <c r="E99" s="42"/>
      <c r="F99" s="398" t="s">
        <v>232</v>
      </c>
      <c r="G99" s="398"/>
      <c r="H99" s="398"/>
      <c r="I99" s="398"/>
      <c r="J99" s="398"/>
      <c r="K99" s="398"/>
      <c r="L99" s="398"/>
      <c r="M99" s="398"/>
      <c r="N99" s="398"/>
      <c r="O99" s="398"/>
      <c r="P99" s="398"/>
      <c r="Q99" s="398"/>
      <c r="R99" s="398"/>
      <c r="S99" s="1"/>
      <c r="T99" s="1"/>
      <c r="U99" s="1"/>
      <c r="V99" s="1"/>
      <c r="W99" s="392" t="s">
        <v>79</v>
      </c>
      <c r="X99" s="392"/>
      <c r="Y99" s="392"/>
      <c r="Z99" s="392"/>
      <c r="AA99" s="1"/>
      <c r="AB99" s="1"/>
      <c r="AC99" s="42"/>
    </row>
    <row r="100" spans="2:29" ht="33" customHeight="1" thickBot="1">
      <c r="B100" s="204" t="s">
        <v>66</v>
      </c>
      <c r="C100" s="205"/>
      <c r="D100" s="1"/>
      <c r="E100" s="42"/>
      <c r="F100" s="398"/>
      <c r="G100" s="398"/>
      <c r="H100" s="398"/>
      <c r="I100" s="398"/>
      <c r="J100" s="398"/>
      <c r="K100" s="398"/>
      <c r="L100" s="398"/>
      <c r="M100" s="398"/>
      <c r="N100" s="398"/>
      <c r="O100" s="398"/>
      <c r="P100" s="398"/>
      <c r="Q100" s="398"/>
      <c r="R100" s="398"/>
      <c r="S100" s="1"/>
      <c r="T100" s="1"/>
      <c r="U100" s="1"/>
      <c r="V100" s="1"/>
      <c r="W100" s="393"/>
      <c r="X100" s="393"/>
      <c r="Y100" s="393"/>
      <c r="Z100" s="393"/>
      <c r="AA100" s="1"/>
      <c r="AB100" s="1"/>
      <c r="AC100" s="42"/>
    </row>
    <row r="101" spans="2:29" s="44" customFormat="1" ht="17.25" customHeight="1">
      <c r="B101" s="416" t="s">
        <v>1</v>
      </c>
      <c r="C101" s="435"/>
      <c r="D101" s="104" t="s">
        <v>31</v>
      </c>
      <c r="E101" s="45"/>
      <c r="F101" s="46" t="s">
        <v>35</v>
      </c>
      <c r="G101" s="396" t="s">
        <v>36</v>
      </c>
      <c r="H101" s="397"/>
      <c r="I101" s="47"/>
      <c r="J101" s="46" t="s">
        <v>37</v>
      </c>
      <c r="K101" s="396" t="s">
        <v>36</v>
      </c>
      <c r="L101" s="397"/>
      <c r="M101" s="48"/>
      <c r="N101" s="46" t="s">
        <v>38</v>
      </c>
      <c r="O101" s="396" t="s">
        <v>36</v>
      </c>
      <c r="P101" s="397"/>
      <c r="Q101" s="48"/>
      <c r="R101" s="46" t="s">
        <v>39</v>
      </c>
      <c r="S101" s="396" t="s">
        <v>36</v>
      </c>
      <c r="T101" s="397"/>
      <c r="U101" s="49"/>
      <c r="V101" s="46" t="s">
        <v>40</v>
      </c>
      <c r="W101" s="396" t="s">
        <v>36</v>
      </c>
      <c r="X101" s="397"/>
      <c r="Y101" s="110" t="s">
        <v>41</v>
      </c>
      <c r="Z101" s="50"/>
      <c r="AA101" s="51" t="s">
        <v>42</v>
      </c>
      <c r="AB101" s="52" t="s">
        <v>43</v>
      </c>
      <c r="AC101" s="277" t="s">
        <v>41</v>
      </c>
    </row>
    <row r="102" spans="2:29" s="44" customFormat="1" ht="17.25" customHeight="1" thickBot="1">
      <c r="B102" s="390" t="s">
        <v>44</v>
      </c>
      <c r="C102" s="434"/>
      <c r="D102" s="270"/>
      <c r="E102" s="53"/>
      <c r="F102" s="54" t="s">
        <v>45</v>
      </c>
      <c r="G102" s="387" t="s">
        <v>46</v>
      </c>
      <c r="H102" s="388"/>
      <c r="I102" s="55"/>
      <c r="J102" s="54" t="s">
        <v>45</v>
      </c>
      <c r="K102" s="387" t="s">
        <v>46</v>
      </c>
      <c r="L102" s="388"/>
      <c r="M102" s="54"/>
      <c r="N102" s="54" t="s">
        <v>45</v>
      </c>
      <c r="O102" s="387" t="s">
        <v>46</v>
      </c>
      <c r="P102" s="388"/>
      <c r="Q102" s="54"/>
      <c r="R102" s="54" t="s">
        <v>45</v>
      </c>
      <c r="S102" s="387" t="s">
        <v>46</v>
      </c>
      <c r="T102" s="388"/>
      <c r="U102" s="56"/>
      <c r="V102" s="54" t="s">
        <v>45</v>
      </c>
      <c r="W102" s="387" t="s">
        <v>46</v>
      </c>
      <c r="X102" s="388"/>
      <c r="Y102" s="57" t="s">
        <v>45</v>
      </c>
      <c r="Z102" s="58" t="s">
        <v>47</v>
      </c>
      <c r="AA102" s="59" t="s">
        <v>48</v>
      </c>
      <c r="AB102" s="60" t="s">
        <v>49</v>
      </c>
      <c r="AC102" s="61" t="s">
        <v>50</v>
      </c>
    </row>
    <row r="103" spans="2:29" s="62" customFormat="1" ht="49.5" customHeight="1">
      <c r="B103" s="380" t="s">
        <v>62</v>
      </c>
      <c r="C103" s="381"/>
      <c r="D103" s="63">
        <f>SUM(D104:D106)</f>
        <v>151</v>
      </c>
      <c r="E103" s="64">
        <f>SUM(E104:E106)</f>
        <v>375</v>
      </c>
      <c r="F103" s="92">
        <f>SUM(F104:F106)</f>
        <v>526</v>
      </c>
      <c r="G103" s="66">
        <f>F123</f>
        <v>0</v>
      </c>
      <c r="H103" s="67" t="str">
        <f>B123</f>
        <v>Kunda Auto</v>
      </c>
      <c r="I103" s="68">
        <f>SUM(I104:I106)</f>
        <v>360</v>
      </c>
      <c r="J103" s="69">
        <f>SUM(J104:J106)</f>
        <v>511</v>
      </c>
      <c r="K103" s="69">
        <f>J119</f>
        <v>531</v>
      </c>
      <c r="L103" s="70" t="str">
        <f>B119</f>
        <v>Ferrel</v>
      </c>
      <c r="M103" s="72">
        <f>SUM(M104:M106)</f>
        <v>376</v>
      </c>
      <c r="N103" s="66">
        <f>SUM(N104:N106)</f>
        <v>527</v>
      </c>
      <c r="O103" s="66">
        <f>N115</f>
        <v>492</v>
      </c>
      <c r="P103" s="67" t="str">
        <f>B115</f>
        <v>Aroz3D</v>
      </c>
      <c r="Q103" s="72">
        <f>SUM(Q104:Q106)</f>
        <v>417</v>
      </c>
      <c r="R103" s="66">
        <f>SUM(R104:R106)</f>
        <v>568</v>
      </c>
      <c r="S103" s="66">
        <f>R111</f>
        <v>467</v>
      </c>
      <c r="T103" s="67" t="str">
        <f>B111</f>
        <v>Rakvere Teater</v>
      </c>
      <c r="U103" s="72">
        <f>SUM(U104:U106)</f>
        <v>433</v>
      </c>
      <c r="V103" s="66">
        <f>SUM(V104:V106)</f>
        <v>584</v>
      </c>
      <c r="W103" s="66">
        <f>V107</f>
        <v>508</v>
      </c>
      <c r="X103" s="67" t="str">
        <f>B107</f>
        <v>Raudtee</v>
      </c>
      <c r="Y103" s="73">
        <f aca="true" t="shared" si="3" ref="Y103:Y123">F103+J103+N103+R103+V103</f>
        <v>2716</v>
      </c>
      <c r="Z103" s="71">
        <f>SUM(Z104:Z106)</f>
        <v>1961</v>
      </c>
      <c r="AA103" s="74">
        <f>AVERAGE(AA104,AA105,AA106)</f>
        <v>181.0666666666667</v>
      </c>
      <c r="AB103" s="75">
        <f>AVERAGE(AB104,AB105,AB106)</f>
        <v>130.73333333333335</v>
      </c>
      <c r="AC103" s="382">
        <f>G104+K104+O104+S104+W104</f>
        <v>4</v>
      </c>
    </row>
    <row r="104" spans="2:29" s="62" customFormat="1" ht="17.25" customHeight="1">
      <c r="B104" s="355" t="s">
        <v>180</v>
      </c>
      <c r="C104" s="356"/>
      <c r="D104" s="76">
        <v>60</v>
      </c>
      <c r="E104" s="77">
        <v>112</v>
      </c>
      <c r="F104" s="78">
        <f>D104+E104</f>
        <v>172</v>
      </c>
      <c r="G104" s="373">
        <v>1</v>
      </c>
      <c r="H104" s="374"/>
      <c r="I104" s="79">
        <v>82</v>
      </c>
      <c r="J104" s="78">
        <f>D104+I104</f>
        <v>142</v>
      </c>
      <c r="K104" s="373">
        <v>0</v>
      </c>
      <c r="L104" s="374"/>
      <c r="M104" s="79">
        <v>93</v>
      </c>
      <c r="N104" s="78">
        <f>D104+M104</f>
        <v>153</v>
      </c>
      <c r="O104" s="373">
        <v>1</v>
      </c>
      <c r="P104" s="374"/>
      <c r="Q104" s="79">
        <v>136</v>
      </c>
      <c r="R104" s="80">
        <f>D104+Q104</f>
        <v>196</v>
      </c>
      <c r="S104" s="373">
        <v>1</v>
      </c>
      <c r="T104" s="374"/>
      <c r="U104" s="77">
        <v>146</v>
      </c>
      <c r="V104" s="78">
        <f>D104+U104</f>
        <v>206</v>
      </c>
      <c r="W104" s="373">
        <v>1</v>
      </c>
      <c r="X104" s="374"/>
      <c r="Y104" s="78">
        <f t="shared" si="3"/>
        <v>869</v>
      </c>
      <c r="Z104" s="79">
        <f>E104+I104+M104+Q104+U104</f>
        <v>569</v>
      </c>
      <c r="AA104" s="81">
        <f>AVERAGE(F104,J104,N104,R104,V104)</f>
        <v>173.8</v>
      </c>
      <c r="AB104" s="82">
        <f>AVERAGE(F104,J104,N104,R104,V104)-D104</f>
        <v>113.80000000000001</v>
      </c>
      <c r="AC104" s="383"/>
    </row>
    <row r="105" spans="2:29" s="62" customFormat="1" ht="17.25" customHeight="1">
      <c r="B105" s="355" t="s">
        <v>195</v>
      </c>
      <c r="C105" s="356"/>
      <c r="D105" s="76">
        <v>56</v>
      </c>
      <c r="E105" s="77">
        <v>116</v>
      </c>
      <c r="F105" s="78">
        <f>D105+E105</f>
        <v>172</v>
      </c>
      <c r="G105" s="375"/>
      <c r="H105" s="376"/>
      <c r="I105" s="79">
        <v>150</v>
      </c>
      <c r="J105" s="78">
        <f>D105+I105</f>
        <v>206</v>
      </c>
      <c r="K105" s="375"/>
      <c r="L105" s="376"/>
      <c r="M105" s="79">
        <v>121</v>
      </c>
      <c r="N105" s="78">
        <f>D105+M105</f>
        <v>177</v>
      </c>
      <c r="O105" s="375"/>
      <c r="P105" s="376"/>
      <c r="Q105" s="77">
        <v>114</v>
      </c>
      <c r="R105" s="80">
        <f>D105+Q105</f>
        <v>170</v>
      </c>
      <c r="S105" s="375"/>
      <c r="T105" s="376"/>
      <c r="U105" s="77">
        <v>128</v>
      </c>
      <c r="V105" s="78">
        <f>D105+U105</f>
        <v>184</v>
      </c>
      <c r="W105" s="375"/>
      <c r="X105" s="376"/>
      <c r="Y105" s="78">
        <f t="shared" si="3"/>
        <v>909</v>
      </c>
      <c r="Z105" s="79">
        <f>E105+I105+M105+Q105+U105</f>
        <v>629</v>
      </c>
      <c r="AA105" s="81">
        <f>AVERAGE(F105,J105,N105,R105,V105)</f>
        <v>181.8</v>
      </c>
      <c r="AB105" s="82">
        <f>AVERAGE(F105,J105,N105,R105,V105)-D105</f>
        <v>125.80000000000001</v>
      </c>
      <c r="AC105" s="383"/>
    </row>
    <row r="106" spans="2:29" s="62" customFormat="1" ht="17.25" customHeight="1" thickBot="1">
      <c r="B106" s="366" t="s">
        <v>91</v>
      </c>
      <c r="C106" s="367"/>
      <c r="D106" s="83">
        <v>35</v>
      </c>
      <c r="E106" s="84">
        <v>147</v>
      </c>
      <c r="F106" s="85">
        <f>D106+E106</f>
        <v>182</v>
      </c>
      <c r="G106" s="377"/>
      <c r="H106" s="378"/>
      <c r="I106" s="86">
        <v>128</v>
      </c>
      <c r="J106" s="85">
        <f>D106+I106</f>
        <v>163</v>
      </c>
      <c r="K106" s="377"/>
      <c r="L106" s="378"/>
      <c r="M106" s="86">
        <v>162</v>
      </c>
      <c r="N106" s="85">
        <f>D106+M106</f>
        <v>197</v>
      </c>
      <c r="O106" s="377"/>
      <c r="P106" s="378"/>
      <c r="Q106" s="84">
        <v>167</v>
      </c>
      <c r="R106" s="85">
        <f>D106+Q106</f>
        <v>202</v>
      </c>
      <c r="S106" s="377"/>
      <c r="T106" s="378"/>
      <c r="U106" s="84">
        <v>159</v>
      </c>
      <c r="V106" s="85">
        <f>D106+U106</f>
        <v>194</v>
      </c>
      <c r="W106" s="377"/>
      <c r="X106" s="378"/>
      <c r="Y106" s="85">
        <f t="shared" si="3"/>
        <v>938</v>
      </c>
      <c r="Z106" s="86">
        <f>E106+I106+M106+Q106+U106</f>
        <v>763</v>
      </c>
      <c r="AA106" s="87">
        <f>AVERAGE(F106,J106,N106,R106,V106)</f>
        <v>187.6</v>
      </c>
      <c r="AB106" s="88">
        <f>AVERAGE(F106,J106,N106,R106,V106)-D106</f>
        <v>152.6</v>
      </c>
      <c r="AC106" s="384"/>
    </row>
    <row r="107" spans="2:29" s="62" customFormat="1" ht="50.25" customHeight="1">
      <c r="B107" s="385" t="s">
        <v>71</v>
      </c>
      <c r="C107" s="386"/>
      <c r="D107" s="63">
        <f>SUM(D108:D110)</f>
        <v>128</v>
      </c>
      <c r="E107" s="64">
        <f>SUM(E108:E110)</f>
        <v>440</v>
      </c>
      <c r="F107" s="66">
        <f>SUM(F108:F110)</f>
        <v>568</v>
      </c>
      <c r="G107" s="66">
        <f>F119</f>
        <v>533</v>
      </c>
      <c r="H107" s="67" t="str">
        <f>B119</f>
        <v>Ferrel</v>
      </c>
      <c r="I107" s="108">
        <f>SUM(I108:I110)</f>
        <v>373</v>
      </c>
      <c r="J107" s="69">
        <f>SUM(J108:J110)</f>
        <v>501</v>
      </c>
      <c r="K107" s="66">
        <f>J115</f>
        <v>479</v>
      </c>
      <c r="L107" s="67" t="str">
        <f>B115</f>
        <v>Aroz3D</v>
      </c>
      <c r="M107" s="72">
        <f>SUM(M108:M110)</f>
        <v>349</v>
      </c>
      <c r="N107" s="66">
        <f>SUM(N108:N110)</f>
        <v>477</v>
      </c>
      <c r="O107" s="66">
        <f>N111</f>
        <v>431</v>
      </c>
      <c r="P107" s="67" t="str">
        <f>B111</f>
        <v>Rakvere Teater</v>
      </c>
      <c r="Q107" s="72">
        <f>SUM(Q108:Q110)</f>
        <v>331</v>
      </c>
      <c r="R107" s="66">
        <f>SUM(R108:R110)</f>
        <v>459</v>
      </c>
      <c r="S107" s="66">
        <f>R123</f>
        <v>0</v>
      </c>
      <c r="T107" s="67" t="str">
        <f>B123</f>
        <v>Kunda Auto</v>
      </c>
      <c r="U107" s="72">
        <f>SUM(U108:U110)</f>
        <v>380</v>
      </c>
      <c r="V107" s="66">
        <f>SUM(V108:V110)</f>
        <v>508</v>
      </c>
      <c r="W107" s="66">
        <f>V103</f>
        <v>584</v>
      </c>
      <c r="X107" s="67" t="str">
        <f>B103</f>
        <v>AQVA</v>
      </c>
      <c r="Y107" s="73">
        <f t="shared" si="3"/>
        <v>2513</v>
      </c>
      <c r="Z107" s="71">
        <f>SUM(Z108:Z110)</f>
        <v>1873</v>
      </c>
      <c r="AA107" s="91">
        <f>AVERAGE(AA108,AA109,AA110)</f>
        <v>167.53333333333333</v>
      </c>
      <c r="AB107" s="75">
        <f>AVERAGE(AB108,AB109,AB110)</f>
        <v>124.86666666666667</v>
      </c>
      <c r="AC107" s="382">
        <f>G108+K108+O108+S108+W108</f>
        <v>4</v>
      </c>
    </row>
    <row r="108" spans="2:29" s="62" customFormat="1" ht="17.25" customHeight="1">
      <c r="B108" s="355" t="s">
        <v>86</v>
      </c>
      <c r="C108" s="356"/>
      <c r="D108" s="76">
        <v>60</v>
      </c>
      <c r="E108" s="77">
        <v>69</v>
      </c>
      <c r="F108" s="78">
        <f>D108+E108</f>
        <v>129</v>
      </c>
      <c r="G108" s="373">
        <v>1</v>
      </c>
      <c r="H108" s="374"/>
      <c r="I108" s="79">
        <v>58</v>
      </c>
      <c r="J108" s="78">
        <f>D108+I108</f>
        <v>118</v>
      </c>
      <c r="K108" s="373">
        <v>1</v>
      </c>
      <c r="L108" s="374"/>
      <c r="M108" s="79">
        <v>68</v>
      </c>
      <c r="N108" s="78">
        <f>D108+M108</f>
        <v>128</v>
      </c>
      <c r="O108" s="373">
        <v>1</v>
      </c>
      <c r="P108" s="374"/>
      <c r="Q108" s="77">
        <v>59</v>
      </c>
      <c r="R108" s="80">
        <f>D108+Q108</f>
        <v>119</v>
      </c>
      <c r="S108" s="373">
        <v>1</v>
      </c>
      <c r="T108" s="374"/>
      <c r="U108" s="77">
        <v>103</v>
      </c>
      <c r="V108" s="78">
        <f>D108+U108</f>
        <v>163</v>
      </c>
      <c r="W108" s="373">
        <v>0</v>
      </c>
      <c r="X108" s="374"/>
      <c r="Y108" s="78">
        <f t="shared" si="3"/>
        <v>657</v>
      </c>
      <c r="Z108" s="79">
        <f>E108+I108+M108+Q108+U108</f>
        <v>357</v>
      </c>
      <c r="AA108" s="81">
        <f>AVERAGE(F108,J108,N108,R108,V108)</f>
        <v>131.4</v>
      </c>
      <c r="AB108" s="82">
        <f>AVERAGE(F108,J108,N108,R108,V108)-D108</f>
        <v>71.4</v>
      </c>
      <c r="AC108" s="383"/>
    </row>
    <row r="109" spans="2:29" s="62" customFormat="1" ht="17.25" customHeight="1">
      <c r="B109" s="355" t="s">
        <v>233</v>
      </c>
      <c r="C109" s="356"/>
      <c r="D109" s="76">
        <v>34</v>
      </c>
      <c r="E109" s="77">
        <v>186</v>
      </c>
      <c r="F109" s="78">
        <f>D109+E109</f>
        <v>220</v>
      </c>
      <c r="G109" s="375"/>
      <c r="H109" s="376"/>
      <c r="I109" s="79">
        <v>124</v>
      </c>
      <c r="J109" s="78">
        <f>D109+I109</f>
        <v>158</v>
      </c>
      <c r="K109" s="375"/>
      <c r="L109" s="376"/>
      <c r="M109" s="79">
        <v>152</v>
      </c>
      <c r="N109" s="78">
        <f>D109+M109</f>
        <v>186</v>
      </c>
      <c r="O109" s="375"/>
      <c r="P109" s="376"/>
      <c r="Q109" s="77">
        <v>130</v>
      </c>
      <c r="R109" s="80">
        <f>D109+Q109</f>
        <v>164</v>
      </c>
      <c r="S109" s="375"/>
      <c r="T109" s="376"/>
      <c r="U109" s="77">
        <v>122</v>
      </c>
      <c r="V109" s="78">
        <f>D109+U109</f>
        <v>156</v>
      </c>
      <c r="W109" s="375"/>
      <c r="X109" s="376"/>
      <c r="Y109" s="78">
        <f t="shared" si="3"/>
        <v>884</v>
      </c>
      <c r="Z109" s="79">
        <f>E109+I109+M109+Q109+U109</f>
        <v>714</v>
      </c>
      <c r="AA109" s="81">
        <f>AVERAGE(F109,J109,N109,R109,V109)</f>
        <v>176.8</v>
      </c>
      <c r="AB109" s="82">
        <f>AVERAGE(F109,J109,N109,R109,V109)-D109</f>
        <v>142.8</v>
      </c>
      <c r="AC109" s="383"/>
    </row>
    <row r="110" spans="2:29" s="62" customFormat="1" ht="17.25" customHeight="1" thickBot="1">
      <c r="B110" s="355" t="s">
        <v>85</v>
      </c>
      <c r="C110" s="356"/>
      <c r="D110" s="76">
        <v>34</v>
      </c>
      <c r="E110" s="84">
        <v>185</v>
      </c>
      <c r="F110" s="85">
        <f>D110+E110</f>
        <v>219</v>
      </c>
      <c r="G110" s="377"/>
      <c r="H110" s="378"/>
      <c r="I110" s="86">
        <v>191</v>
      </c>
      <c r="J110" s="85">
        <f>D110+I110</f>
        <v>225</v>
      </c>
      <c r="K110" s="377"/>
      <c r="L110" s="378"/>
      <c r="M110" s="86">
        <v>129</v>
      </c>
      <c r="N110" s="85">
        <f>D110+M110</f>
        <v>163</v>
      </c>
      <c r="O110" s="377"/>
      <c r="P110" s="378"/>
      <c r="Q110" s="84">
        <v>142</v>
      </c>
      <c r="R110" s="85">
        <f>D110+Q110</f>
        <v>176</v>
      </c>
      <c r="S110" s="377"/>
      <c r="T110" s="378"/>
      <c r="U110" s="84">
        <v>155</v>
      </c>
      <c r="V110" s="85">
        <f>D110+U110</f>
        <v>189</v>
      </c>
      <c r="W110" s="377"/>
      <c r="X110" s="378"/>
      <c r="Y110" s="85">
        <f t="shared" si="3"/>
        <v>972</v>
      </c>
      <c r="Z110" s="86">
        <f>E110+I110+M110+Q110+U110</f>
        <v>802</v>
      </c>
      <c r="AA110" s="87">
        <f>AVERAGE(F110,J110,N110,R110,V110)</f>
        <v>194.4</v>
      </c>
      <c r="AB110" s="88">
        <f>AVERAGE(F110,J110,N110,R110,V110)-D110</f>
        <v>160.4</v>
      </c>
      <c r="AC110" s="384"/>
    </row>
    <row r="111" spans="2:29" s="62" customFormat="1" ht="49.5" customHeight="1">
      <c r="B111" s="380" t="s">
        <v>121</v>
      </c>
      <c r="C111" s="381"/>
      <c r="D111" s="63">
        <f>SUM(D112:D114)</f>
        <v>180</v>
      </c>
      <c r="E111" s="64">
        <f>SUM(E112:E114)</f>
        <v>309</v>
      </c>
      <c r="F111" s="66">
        <f>SUM(F112:F114)</f>
        <v>489</v>
      </c>
      <c r="G111" s="66">
        <f>F115</f>
        <v>489</v>
      </c>
      <c r="H111" s="67" t="str">
        <f>B115</f>
        <v>Aroz3D</v>
      </c>
      <c r="I111" s="108">
        <f>SUM(I112:I114)</f>
        <v>304</v>
      </c>
      <c r="J111" s="69">
        <f>SUM(J112:J114)</f>
        <v>484</v>
      </c>
      <c r="K111" s="66">
        <f>J123</f>
        <v>0</v>
      </c>
      <c r="L111" s="67" t="str">
        <f>B123</f>
        <v>Kunda Auto</v>
      </c>
      <c r="M111" s="72">
        <f>SUM(M112:M114)</f>
        <v>251</v>
      </c>
      <c r="N111" s="66">
        <f>SUM(N112:N114)</f>
        <v>431</v>
      </c>
      <c r="O111" s="66">
        <f>N107</f>
        <v>477</v>
      </c>
      <c r="P111" s="67" t="str">
        <f>B107</f>
        <v>Raudtee</v>
      </c>
      <c r="Q111" s="72">
        <f>SUM(Q112:Q114)</f>
        <v>287</v>
      </c>
      <c r="R111" s="66">
        <f>SUM(R112:R114)</f>
        <v>467</v>
      </c>
      <c r="S111" s="66">
        <f>R103</f>
        <v>568</v>
      </c>
      <c r="T111" s="67" t="str">
        <f>B103</f>
        <v>AQVA</v>
      </c>
      <c r="U111" s="72">
        <f>SUM(U112:U114)</f>
        <v>282</v>
      </c>
      <c r="V111" s="66">
        <f>SUM(V112:V114)</f>
        <v>462</v>
      </c>
      <c r="W111" s="66">
        <f>V119</f>
        <v>483</v>
      </c>
      <c r="X111" s="67" t="str">
        <f>B119</f>
        <v>Ferrel</v>
      </c>
      <c r="Y111" s="73">
        <f t="shared" si="3"/>
        <v>2333</v>
      </c>
      <c r="Z111" s="71">
        <f>SUM(Z112:Z114)</f>
        <v>1433</v>
      </c>
      <c r="AA111" s="91">
        <f>AVERAGE(AA112,AA113,AA114)</f>
        <v>155.53333333333333</v>
      </c>
      <c r="AB111" s="75">
        <f>AVERAGE(AB112,AB113,AB114)</f>
        <v>95.53333333333335</v>
      </c>
      <c r="AC111" s="382">
        <f>G112+K112+O112+S112+W112</f>
        <v>1.5</v>
      </c>
    </row>
    <row r="112" spans="2:29" s="62" customFormat="1" ht="17.25" customHeight="1">
      <c r="B112" s="202" t="s">
        <v>158</v>
      </c>
      <c r="C112" s="203"/>
      <c r="D112" s="76">
        <v>60</v>
      </c>
      <c r="E112" s="77">
        <v>107</v>
      </c>
      <c r="F112" s="78">
        <f aca="true" t="shared" si="4" ref="F112:F122">D112+E112</f>
        <v>167</v>
      </c>
      <c r="G112" s="373">
        <v>0.5</v>
      </c>
      <c r="H112" s="374"/>
      <c r="I112" s="79">
        <v>102</v>
      </c>
      <c r="J112" s="78">
        <f>D112+I112</f>
        <v>162</v>
      </c>
      <c r="K112" s="373">
        <v>1</v>
      </c>
      <c r="L112" s="374"/>
      <c r="M112" s="79">
        <v>80</v>
      </c>
      <c r="N112" s="78">
        <f>D112+M112</f>
        <v>140</v>
      </c>
      <c r="O112" s="373">
        <v>0</v>
      </c>
      <c r="P112" s="374"/>
      <c r="Q112" s="77">
        <v>116</v>
      </c>
      <c r="R112" s="80">
        <f>D112+Q112</f>
        <v>176</v>
      </c>
      <c r="S112" s="373">
        <v>0</v>
      </c>
      <c r="T112" s="374"/>
      <c r="U112" s="77">
        <v>89</v>
      </c>
      <c r="V112" s="78">
        <f>D112+U112</f>
        <v>149</v>
      </c>
      <c r="W112" s="373">
        <v>0</v>
      </c>
      <c r="X112" s="374"/>
      <c r="Y112" s="78">
        <f t="shared" si="3"/>
        <v>794</v>
      </c>
      <c r="Z112" s="79">
        <f>E112+I112+M112+Q112+U112</f>
        <v>494</v>
      </c>
      <c r="AA112" s="81">
        <f>AVERAGE(F112,J112,N112,R112,V112)</f>
        <v>158.8</v>
      </c>
      <c r="AB112" s="82">
        <f>AVERAGE(F112,J112,N112,R112,V112)-D112</f>
        <v>98.80000000000001</v>
      </c>
      <c r="AC112" s="383"/>
    </row>
    <row r="113" spans="2:29" s="62" customFormat="1" ht="17.25" customHeight="1">
      <c r="B113" s="355" t="s">
        <v>234</v>
      </c>
      <c r="C113" s="356"/>
      <c r="D113" s="76">
        <v>60</v>
      </c>
      <c r="E113" s="77">
        <v>86</v>
      </c>
      <c r="F113" s="78">
        <f t="shared" si="4"/>
        <v>146</v>
      </c>
      <c r="G113" s="375"/>
      <c r="H113" s="376"/>
      <c r="I113" s="79">
        <v>87</v>
      </c>
      <c r="J113" s="78">
        <f>D113+I113</f>
        <v>147</v>
      </c>
      <c r="K113" s="375"/>
      <c r="L113" s="376"/>
      <c r="M113" s="79">
        <v>62</v>
      </c>
      <c r="N113" s="78">
        <f>D113+M113</f>
        <v>122</v>
      </c>
      <c r="O113" s="375"/>
      <c r="P113" s="376"/>
      <c r="Q113" s="77">
        <v>55</v>
      </c>
      <c r="R113" s="80">
        <f>D113+Q113</f>
        <v>115</v>
      </c>
      <c r="S113" s="375"/>
      <c r="T113" s="376"/>
      <c r="U113" s="77">
        <v>62</v>
      </c>
      <c r="V113" s="78">
        <f>D113+U113</f>
        <v>122</v>
      </c>
      <c r="W113" s="375"/>
      <c r="X113" s="376"/>
      <c r="Y113" s="78">
        <f t="shared" si="3"/>
        <v>652</v>
      </c>
      <c r="Z113" s="79">
        <f>E113+I113+M113+Q113+U113</f>
        <v>352</v>
      </c>
      <c r="AA113" s="81">
        <f>AVERAGE(F113,J113,N113,R113,V113)</f>
        <v>130.4</v>
      </c>
      <c r="AB113" s="82">
        <f>AVERAGE(F113,J113,N113,R113,V113)-D113</f>
        <v>70.4</v>
      </c>
      <c r="AC113" s="383"/>
    </row>
    <row r="114" spans="2:29" s="62" customFormat="1" ht="17.25" customHeight="1" thickBot="1">
      <c r="B114" s="450" t="s">
        <v>160</v>
      </c>
      <c r="C114" s="451"/>
      <c r="D114" s="83">
        <v>60</v>
      </c>
      <c r="E114" s="84">
        <v>116</v>
      </c>
      <c r="F114" s="85">
        <f t="shared" si="4"/>
        <v>176</v>
      </c>
      <c r="G114" s="377"/>
      <c r="H114" s="378"/>
      <c r="I114" s="86">
        <v>115</v>
      </c>
      <c r="J114" s="85">
        <f>D114+I114</f>
        <v>175</v>
      </c>
      <c r="K114" s="377"/>
      <c r="L114" s="378"/>
      <c r="M114" s="86">
        <v>109</v>
      </c>
      <c r="N114" s="85">
        <f>D114+M114</f>
        <v>169</v>
      </c>
      <c r="O114" s="377"/>
      <c r="P114" s="378"/>
      <c r="Q114" s="84">
        <v>116</v>
      </c>
      <c r="R114" s="85">
        <f>D114+Q114</f>
        <v>176</v>
      </c>
      <c r="S114" s="377"/>
      <c r="T114" s="378"/>
      <c r="U114" s="84">
        <v>131</v>
      </c>
      <c r="V114" s="85">
        <f>D114+U114</f>
        <v>191</v>
      </c>
      <c r="W114" s="377"/>
      <c r="X114" s="378"/>
      <c r="Y114" s="85">
        <f t="shared" si="3"/>
        <v>887</v>
      </c>
      <c r="Z114" s="86">
        <f>E114+I114+M114+Q114+U114</f>
        <v>587</v>
      </c>
      <c r="AA114" s="87">
        <f>AVERAGE(F114,J114,N114,R114,V114)</f>
        <v>177.4</v>
      </c>
      <c r="AB114" s="88">
        <f>AVERAGE(F114,J114,N114,R114,V114)-D114</f>
        <v>117.4</v>
      </c>
      <c r="AC114" s="384"/>
    </row>
    <row r="115" spans="2:29" s="62" customFormat="1" ht="49.5" customHeight="1">
      <c r="B115" s="380" t="s">
        <v>73</v>
      </c>
      <c r="C115" s="381"/>
      <c r="D115" s="63">
        <f>SUM(D116:D118)</f>
        <v>180</v>
      </c>
      <c r="E115" s="64">
        <f>SUM(E116:E118)</f>
        <v>309</v>
      </c>
      <c r="F115" s="66">
        <f>SUM(F116:F118)</f>
        <v>489</v>
      </c>
      <c r="G115" s="66">
        <f>F111</f>
        <v>489</v>
      </c>
      <c r="H115" s="67" t="str">
        <f>B111</f>
        <v>Rakvere Teater</v>
      </c>
      <c r="I115" s="108">
        <f>SUM(I116:I118)</f>
        <v>299</v>
      </c>
      <c r="J115" s="69">
        <f>SUM(J116:J118)</f>
        <v>479</v>
      </c>
      <c r="K115" s="66">
        <f>J107</f>
        <v>501</v>
      </c>
      <c r="L115" s="67" t="str">
        <f>B107</f>
        <v>Raudtee</v>
      </c>
      <c r="M115" s="72">
        <f>SUM(M116:M118)</f>
        <v>312</v>
      </c>
      <c r="N115" s="66">
        <f>SUM(N116:N118)</f>
        <v>492</v>
      </c>
      <c r="O115" s="66">
        <f>N103</f>
        <v>527</v>
      </c>
      <c r="P115" s="67" t="str">
        <f>B103</f>
        <v>AQVA</v>
      </c>
      <c r="Q115" s="72">
        <f>SUM(Q116:Q118)</f>
        <v>301</v>
      </c>
      <c r="R115" s="66">
        <f>SUM(R116:R118)</f>
        <v>481</v>
      </c>
      <c r="S115" s="66">
        <f>R119</f>
        <v>478</v>
      </c>
      <c r="T115" s="67" t="str">
        <f>B119</f>
        <v>Ferrel</v>
      </c>
      <c r="U115" s="72">
        <f>SUM(U116:U118)</f>
        <v>315</v>
      </c>
      <c r="V115" s="66">
        <f>SUM(V116:V118)</f>
        <v>495</v>
      </c>
      <c r="W115" s="66">
        <f>V123</f>
        <v>0</v>
      </c>
      <c r="X115" s="67" t="str">
        <f>B123</f>
        <v>Kunda Auto</v>
      </c>
      <c r="Y115" s="73">
        <f t="shared" si="3"/>
        <v>2436</v>
      </c>
      <c r="Z115" s="71">
        <f>SUM(Z116:Z118)</f>
        <v>1536</v>
      </c>
      <c r="AA115" s="91">
        <f>AVERAGE(AA116,AA117,AA118)</f>
        <v>162.4</v>
      </c>
      <c r="AB115" s="75">
        <f>AVERAGE(AB116,AB117,AB118)</f>
        <v>102.39999999999999</v>
      </c>
      <c r="AC115" s="382">
        <f>G116+K116+O116+S116+W116</f>
        <v>2.5</v>
      </c>
    </row>
    <row r="116" spans="2:29" s="62" customFormat="1" ht="17.25" customHeight="1">
      <c r="B116" s="355" t="s">
        <v>114</v>
      </c>
      <c r="C116" s="356"/>
      <c r="D116" s="76">
        <v>60</v>
      </c>
      <c r="E116" s="79">
        <v>95</v>
      </c>
      <c r="F116" s="78">
        <f t="shared" si="4"/>
        <v>155</v>
      </c>
      <c r="G116" s="373">
        <v>0.5</v>
      </c>
      <c r="H116" s="374"/>
      <c r="I116" s="79">
        <v>90</v>
      </c>
      <c r="J116" s="78">
        <f>D116+I116</f>
        <v>150</v>
      </c>
      <c r="K116" s="373">
        <v>0</v>
      </c>
      <c r="L116" s="374"/>
      <c r="M116" s="79">
        <v>80</v>
      </c>
      <c r="N116" s="78">
        <f>D116+M116</f>
        <v>140</v>
      </c>
      <c r="O116" s="373">
        <v>0</v>
      </c>
      <c r="P116" s="374"/>
      <c r="Q116" s="77">
        <v>81</v>
      </c>
      <c r="R116" s="80">
        <f>D116+Q116</f>
        <v>141</v>
      </c>
      <c r="S116" s="373">
        <v>1</v>
      </c>
      <c r="T116" s="374"/>
      <c r="U116" s="77">
        <v>80</v>
      </c>
      <c r="V116" s="78">
        <f>D116+U116</f>
        <v>140</v>
      </c>
      <c r="W116" s="373">
        <v>1</v>
      </c>
      <c r="X116" s="374"/>
      <c r="Y116" s="78">
        <f t="shared" si="3"/>
        <v>726</v>
      </c>
      <c r="Z116" s="79">
        <f>E116+I116+M116+Q116+U116</f>
        <v>426</v>
      </c>
      <c r="AA116" s="81">
        <f>AVERAGE(F116,J116,N116,R116,V116)</f>
        <v>145.2</v>
      </c>
      <c r="AB116" s="82">
        <f>AVERAGE(F116,J116,N116,R116,V116)-D116</f>
        <v>85.19999999999999</v>
      </c>
      <c r="AC116" s="383"/>
    </row>
    <row r="117" spans="2:29" s="62" customFormat="1" ht="17.25" customHeight="1">
      <c r="B117" s="355" t="s">
        <v>187</v>
      </c>
      <c r="C117" s="356"/>
      <c r="D117" s="76">
        <v>60</v>
      </c>
      <c r="E117" s="95">
        <v>109</v>
      </c>
      <c r="F117" s="78">
        <f t="shared" si="4"/>
        <v>169</v>
      </c>
      <c r="G117" s="375"/>
      <c r="H117" s="376"/>
      <c r="I117" s="79">
        <v>124</v>
      </c>
      <c r="J117" s="78">
        <f>D117+I117</f>
        <v>184</v>
      </c>
      <c r="K117" s="375"/>
      <c r="L117" s="376"/>
      <c r="M117" s="79">
        <v>138</v>
      </c>
      <c r="N117" s="78">
        <f>D117+M117</f>
        <v>198</v>
      </c>
      <c r="O117" s="375"/>
      <c r="P117" s="376"/>
      <c r="Q117" s="77">
        <v>114</v>
      </c>
      <c r="R117" s="80">
        <f>D117+Q117</f>
        <v>174</v>
      </c>
      <c r="S117" s="375"/>
      <c r="T117" s="376"/>
      <c r="U117" s="77">
        <v>126</v>
      </c>
      <c r="V117" s="78">
        <f>D117+U117</f>
        <v>186</v>
      </c>
      <c r="W117" s="375"/>
      <c r="X117" s="376"/>
      <c r="Y117" s="78">
        <f t="shared" si="3"/>
        <v>911</v>
      </c>
      <c r="Z117" s="79">
        <f>E117+I117+M117+Q117+U117</f>
        <v>611</v>
      </c>
      <c r="AA117" s="81">
        <f>AVERAGE(F117,J117,N117,R117,V117)</f>
        <v>182.2</v>
      </c>
      <c r="AB117" s="82">
        <f>AVERAGE(F117,J117,N117,R117,V117)-D117</f>
        <v>122.19999999999999</v>
      </c>
      <c r="AC117" s="383"/>
    </row>
    <row r="118" spans="2:29" s="62" customFormat="1" ht="17.25" customHeight="1" thickBot="1">
      <c r="B118" s="295" t="s">
        <v>119</v>
      </c>
      <c r="C118" s="289"/>
      <c r="D118" s="83">
        <v>60</v>
      </c>
      <c r="E118" s="84">
        <v>105</v>
      </c>
      <c r="F118" s="85">
        <f t="shared" si="4"/>
        <v>165</v>
      </c>
      <c r="G118" s="377"/>
      <c r="H118" s="378"/>
      <c r="I118" s="86">
        <v>85</v>
      </c>
      <c r="J118" s="85">
        <f>D118+I118</f>
        <v>145</v>
      </c>
      <c r="K118" s="377"/>
      <c r="L118" s="378"/>
      <c r="M118" s="86">
        <v>94</v>
      </c>
      <c r="N118" s="85">
        <f>D118+M118</f>
        <v>154</v>
      </c>
      <c r="O118" s="377"/>
      <c r="P118" s="378"/>
      <c r="Q118" s="84">
        <v>106</v>
      </c>
      <c r="R118" s="85">
        <f>D118+Q118</f>
        <v>166</v>
      </c>
      <c r="S118" s="377"/>
      <c r="T118" s="378"/>
      <c r="U118" s="84">
        <v>109</v>
      </c>
      <c r="V118" s="85">
        <f>D118+U118</f>
        <v>169</v>
      </c>
      <c r="W118" s="377"/>
      <c r="X118" s="378"/>
      <c r="Y118" s="85">
        <f t="shared" si="3"/>
        <v>799</v>
      </c>
      <c r="Z118" s="86">
        <f>E118+I118+M118+Q118+U118</f>
        <v>499</v>
      </c>
      <c r="AA118" s="87">
        <f>AVERAGE(F118,J118,N118,R118,V118)</f>
        <v>159.8</v>
      </c>
      <c r="AB118" s="88">
        <f>AVERAGE(F118,J118,N118,R118,V118)-D118</f>
        <v>99.80000000000001</v>
      </c>
      <c r="AC118" s="384"/>
    </row>
    <row r="119" spans="2:29" s="62" customFormat="1" ht="49.5" customHeight="1">
      <c r="B119" s="454" t="s">
        <v>81</v>
      </c>
      <c r="C119" s="455"/>
      <c r="D119" s="63">
        <f>SUM(D120:D122)</f>
        <v>180</v>
      </c>
      <c r="E119" s="64">
        <f>SUM(E120:E122)</f>
        <v>353</v>
      </c>
      <c r="F119" s="66">
        <f>SUM(F120:F122)</f>
        <v>533</v>
      </c>
      <c r="G119" s="66">
        <f>F107</f>
        <v>568</v>
      </c>
      <c r="H119" s="67" t="str">
        <f>B107</f>
        <v>Raudtee</v>
      </c>
      <c r="I119" s="108">
        <f>SUM(I120:I122)</f>
        <v>351</v>
      </c>
      <c r="J119" s="69">
        <f>SUM(J120:J122)</f>
        <v>531</v>
      </c>
      <c r="K119" s="66">
        <f>J103</f>
        <v>511</v>
      </c>
      <c r="L119" s="67" t="str">
        <f>B103</f>
        <v>AQVA</v>
      </c>
      <c r="M119" s="72">
        <f>SUM(M120:M122)</f>
        <v>264</v>
      </c>
      <c r="N119" s="66">
        <f>SUM(N120:N122)</f>
        <v>444</v>
      </c>
      <c r="O119" s="66">
        <f>N123</f>
        <v>0</v>
      </c>
      <c r="P119" s="67" t="str">
        <f>B123</f>
        <v>Kunda Auto</v>
      </c>
      <c r="Q119" s="72">
        <f>SUM(Q120:Q122)</f>
        <v>298</v>
      </c>
      <c r="R119" s="66">
        <f>SUM(R120:R122)</f>
        <v>478</v>
      </c>
      <c r="S119" s="66">
        <f>R115</f>
        <v>481</v>
      </c>
      <c r="T119" s="67" t="str">
        <f>B115</f>
        <v>Aroz3D</v>
      </c>
      <c r="U119" s="72">
        <f>SUM(U120:U122)</f>
        <v>303</v>
      </c>
      <c r="V119" s="66">
        <f>SUM(V120:V122)</f>
        <v>483</v>
      </c>
      <c r="W119" s="66">
        <f>V111</f>
        <v>462</v>
      </c>
      <c r="X119" s="67" t="str">
        <f>B111</f>
        <v>Rakvere Teater</v>
      </c>
      <c r="Y119" s="73">
        <f t="shared" si="3"/>
        <v>2469</v>
      </c>
      <c r="Z119" s="71">
        <f>SUM(Z120:Z122)</f>
        <v>1569</v>
      </c>
      <c r="AA119" s="91">
        <f>AVERAGE(AA120,AA121,AA122)</f>
        <v>164.6</v>
      </c>
      <c r="AB119" s="75">
        <f>AVERAGE(AB120,AB121,AB122)</f>
        <v>104.60000000000001</v>
      </c>
      <c r="AC119" s="382">
        <f>G120+K120+O120+S120+W120</f>
        <v>3</v>
      </c>
    </row>
    <row r="120" spans="2:29" s="62" customFormat="1" ht="17.25" customHeight="1">
      <c r="B120" s="355" t="s">
        <v>166</v>
      </c>
      <c r="C120" s="356"/>
      <c r="D120" s="275">
        <v>60</v>
      </c>
      <c r="E120" s="79">
        <v>143</v>
      </c>
      <c r="F120" s="78">
        <f t="shared" si="4"/>
        <v>203</v>
      </c>
      <c r="G120" s="373">
        <v>0</v>
      </c>
      <c r="H120" s="374"/>
      <c r="I120" s="79">
        <v>131</v>
      </c>
      <c r="J120" s="78">
        <f>D120+I120</f>
        <v>191</v>
      </c>
      <c r="K120" s="373">
        <v>1</v>
      </c>
      <c r="L120" s="374"/>
      <c r="M120" s="79">
        <v>73</v>
      </c>
      <c r="N120" s="78">
        <f>D120+M120</f>
        <v>133</v>
      </c>
      <c r="O120" s="373">
        <v>1</v>
      </c>
      <c r="P120" s="374"/>
      <c r="Q120" s="77">
        <v>120</v>
      </c>
      <c r="R120" s="80">
        <f>D120+Q120</f>
        <v>180</v>
      </c>
      <c r="S120" s="373">
        <v>0</v>
      </c>
      <c r="T120" s="374"/>
      <c r="U120" s="77">
        <v>85</v>
      </c>
      <c r="V120" s="78">
        <f>D120+U120</f>
        <v>145</v>
      </c>
      <c r="W120" s="373">
        <v>1</v>
      </c>
      <c r="X120" s="374"/>
      <c r="Y120" s="78">
        <f t="shared" si="3"/>
        <v>852</v>
      </c>
      <c r="Z120" s="79">
        <f>E120+I120+M120+Q120+U120</f>
        <v>552</v>
      </c>
      <c r="AA120" s="81">
        <f>AVERAGE(F120,J120,N120,R120,V120)</f>
        <v>170.4</v>
      </c>
      <c r="AB120" s="82">
        <f>AVERAGE(F120,J120,N120,R120,V120)-D120</f>
        <v>110.4</v>
      </c>
      <c r="AC120" s="383"/>
    </row>
    <row r="121" spans="2:29" s="62" customFormat="1" ht="17.25" customHeight="1">
      <c r="B121" s="450" t="s">
        <v>215</v>
      </c>
      <c r="C121" s="451"/>
      <c r="D121" s="275">
        <v>60</v>
      </c>
      <c r="E121" s="77">
        <v>119</v>
      </c>
      <c r="F121" s="78">
        <f t="shared" si="4"/>
        <v>179</v>
      </c>
      <c r="G121" s="375"/>
      <c r="H121" s="376"/>
      <c r="I121" s="79">
        <v>110</v>
      </c>
      <c r="J121" s="78">
        <f>D121+I121</f>
        <v>170</v>
      </c>
      <c r="K121" s="375"/>
      <c r="L121" s="376"/>
      <c r="M121" s="79">
        <v>114</v>
      </c>
      <c r="N121" s="78">
        <f>D121+M121</f>
        <v>174</v>
      </c>
      <c r="O121" s="375"/>
      <c r="P121" s="376"/>
      <c r="Q121" s="77">
        <v>88</v>
      </c>
      <c r="R121" s="80">
        <f>D121+Q121</f>
        <v>148</v>
      </c>
      <c r="S121" s="375"/>
      <c r="T121" s="376"/>
      <c r="U121" s="77">
        <v>91</v>
      </c>
      <c r="V121" s="78">
        <f>D121+U121</f>
        <v>151</v>
      </c>
      <c r="W121" s="375"/>
      <c r="X121" s="376"/>
      <c r="Y121" s="78">
        <f t="shared" si="3"/>
        <v>822</v>
      </c>
      <c r="Z121" s="79">
        <f>E121+I121+M121+Q121+U121</f>
        <v>522</v>
      </c>
      <c r="AA121" s="81">
        <f>AVERAGE(F121,J121,N121,R121,V121)</f>
        <v>164.4</v>
      </c>
      <c r="AB121" s="82">
        <f>AVERAGE(F121,J121,N121,R121,V121)-D121</f>
        <v>104.4</v>
      </c>
      <c r="AC121" s="383"/>
    </row>
    <row r="122" spans="2:29" s="62" customFormat="1" ht="17.25" customHeight="1" thickBot="1">
      <c r="B122" s="366" t="s">
        <v>143</v>
      </c>
      <c r="C122" s="367"/>
      <c r="D122" s="244">
        <v>60</v>
      </c>
      <c r="E122" s="84">
        <v>91</v>
      </c>
      <c r="F122" s="85">
        <f t="shared" si="4"/>
        <v>151</v>
      </c>
      <c r="G122" s="377"/>
      <c r="H122" s="378"/>
      <c r="I122" s="86">
        <v>110</v>
      </c>
      <c r="J122" s="85">
        <f>D122+I122</f>
        <v>170</v>
      </c>
      <c r="K122" s="377"/>
      <c r="L122" s="378"/>
      <c r="M122" s="86">
        <v>77</v>
      </c>
      <c r="N122" s="85">
        <f>D122+M122</f>
        <v>137</v>
      </c>
      <c r="O122" s="377"/>
      <c r="P122" s="378"/>
      <c r="Q122" s="84">
        <v>90</v>
      </c>
      <c r="R122" s="85">
        <f>D122+Q122</f>
        <v>150</v>
      </c>
      <c r="S122" s="377"/>
      <c r="T122" s="378"/>
      <c r="U122" s="84">
        <v>127</v>
      </c>
      <c r="V122" s="85">
        <f>D122+U122</f>
        <v>187</v>
      </c>
      <c r="W122" s="377"/>
      <c r="X122" s="378"/>
      <c r="Y122" s="85">
        <f t="shared" si="3"/>
        <v>795</v>
      </c>
      <c r="Z122" s="86">
        <f>E122+I122+M122+Q122+U122</f>
        <v>495</v>
      </c>
      <c r="AA122" s="87">
        <f>AVERAGE(F122,J122,N122,R122,V122)</f>
        <v>159</v>
      </c>
      <c r="AB122" s="88">
        <f>AVERAGE(F122,J122,N122,R122,V122)-D122</f>
        <v>99</v>
      </c>
      <c r="AC122" s="384"/>
    </row>
    <row r="123" spans="2:29" s="62" customFormat="1" ht="49.5" customHeight="1">
      <c r="B123" s="452" t="s">
        <v>75</v>
      </c>
      <c r="C123" s="453"/>
      <c r="D123" s="89">
        <f>SUM(D124:D126)</f>
        <v>0</v>
      </c>
      <c r="E123" s="64">
        <f>SUM(E124:E126)</f>
        <v>0</v>
      </c>
      <c r="F123" s="66">
        <f>SUM(F124:F126)</f>
        <v>0</v>
      </c>
      <c r="G123" s="66">
        <f>F103</f>
        <v>526</v>
      </c>
      <c r="H123" s="67" t="str">
        <f>B103</f>
        <v>AQVA</v>
      </c>
      <c r="I123" s="108">
        <f>SUM(I124:I126)</f>
        <v>0</v>
      </c>
      <c r="J123" s="69">
        <f>SUM(J124:J126)</f>
        <v>0</v>
      </c>
      <c r="K123" s="66">
        <f>J111</f>
        <v>484</v>
      </c>
      <c r="L123" s="67" t="str">
        <f>B111</f>
        <v>Rakvere Teater</v>
      </c>
      <c r="M123" s="72">
        <f>SUM(M124:M126)</f>
        <v>0</v>
      </c>
      <c r="N123" s="66">
        <f>SUM(N124:N126)</f>
        <v>0</v>
      </c>
      <c r="O123" s="66">
        <f>N119</f>
        <v>444</v>
      </c>
      <c r="P123" s="67" t="str">
        <f>B119</f>
        <v>Ferrel</v>
      </c>
      <c r="Q123" s="72">
        <f>SUM(Q124:Q126)</f>
        <v>0</v>
      </c>
      <c r="R123" s="66">
        <f>SUM(R124:R126)</f>
        <v>0</v>
      </c>
      <c r="S123" s="66">
        <f>R107</f>
        <v>459</v>
      </c>
      <c r="T123" s="67" t="str">
        <f>B107</f>
        <v>Raudtee</v>
      </c>
      <c r="U123" s="72">
        <f>SUM(U124:U126)</f>
        <v>0</v>
      </c>
      <c r="V123" s="66">
        <f>SUM(V124:V126)</f>
        <v>0</v>
      </c>
      <c r="W123" s="66">
        <f>V115</f>
        <v>495</v>
      </c>
      <c r="X123" s="67" t="str">
        <f>B115</f>
        <v>Aroz3D</v>
      </c>
      <c r="Y123" s="73">
        <f t="shared" si="3"/>
        <v>0</v>
      </c>
      <c r="Z123" s="71">
        <f>SUM(Z124:Z126)</f>
        <v>0</v>
      </c>
      <c r="AA123" s="91" t="e">
        <f>AVERAGE(AA124,AA125,AA126)</f>
        <v>#DIV/0!</v>
      </c>
      <c r="AB123" s="75" t="e">
        <f>AVERAGE(AB124,AB125,AB126)</f>
        <v>#DIV/0!</v>
      </c>
      <c r="AC123" s="382">
        <f>G124+K124+O124+S124+W124</f>
        <v>0</v>
      </c>
    </row>
    <row r="124" spans="2:29" s="62" customFormat="1" ht="17.25" customHeight="1">
      <c r="B124" s="357"/>
      <c r="C124" s="354"/>
      <c r="D124" s="76"/>
      <c r="E124" s="77"/>
      <c r="F124" s="78"/>
      <c r="G124" s="373">
        <v>0</v>
      </c>
      <c r="H124" s="374"/>
      <c r="I124" s="79"/>
      <c r="J124" s="78"/>
      <c r="K124" s="373">
        <v>0</v>
      </c>
      <c r="L124" s="374"/>
      <c r="M124" s="79"/>
      <c r="N124" s="78"/>
      <c r="O124" s="373">
        <v>0</v>
      </c>
      <c r="P124" s="374"/>
      <c r="Q124" s="77"/>
      <c r="R124" s="80"/>
      <c r="S124" s="373">
        <v>0</v>
      </c>
      <c r="T124" s="374"/>
      <c r="U124" s="77"/>
      <c r="V124" s="80"/>
      <c r="W124" s="373">
        <v>0</v>
      </c>
      <c r="X124" s="374"/>
      <c r="Y124" s="78">
        <f>F124+J124+N124+R124+V124</f>
        <v>0</v>
      </c>
      <c r="Z124" s="79">
        <f>E124+I124+M124+Q124+U124</f>
        <v>0</v>
      </c>
      <c r="AA124" s="81" t="e">
        <f>AVERAGE(F124,J124,N124,R124,V124)</f>
        <v>#DIV/0!</v>
      </c>
      <c r="AB124" s="82" t="e">
        <f>AVERAGE(F124,J124,N124,R124,V124)-D124</f>
        <v>#DIV/0!</v>
      </c>
      <c r="AC124" s="383"/>
    </row>
    <row r="125" spans="2:29" s="62" customFormat="1" ht="17.25" customHeight="1">
      <c r="B125" s="351"/>
      <c r="C125" s="352"/>
      <c r="D125" s="76"/>
      <c r="E125" s="77"/>
      <c r="F125" s="78"/>
      <c r="G125" s="375"/>
      <c r="H125" s="376"/>
      <c r="I125" s="79"/>
      <c r="J125" s="78"/>
      <c r="K125" s="375"/>
      <c r="L125" s="376"/>
      <c r="M125" s="79"/>
      <c r="N125" s="78"/>
      <c r="O125" s="375"/>
      <c r="P125" s="376"/>
      <c r="Q125" s="77"/>
      <c r="R125" s="80"/>
      <c r="S125" s="375"/>
      <c r="T125" s="376"/>
      <c r="U125" s="77"/>
      <c r="V125" s="80"/>
      <c r="W125" s="375"/>
      <c r="X125" s="376"/>
      <c r="Y125" s="78">
        <f>F125+J125+N125+R125+V125</f>
        <v>0</v>
      </c>
      <c r="Z125" s="79">
        <f>E125+I125+M125+Q125+U125</f>
        <v>0</v>
      </c>
      <c r="AA125" s="81" t="e">
        <f>AVERAGE(F125,J125,N125,R125,V125)</f>
        <v>#DIV/0!</v>
      </c>
      <c r="AB125" s="82" t="e">
        <f>AVERAGE(F125,J125,N125,R125,V125)-D125</f>
        <v>#DIV/0!</v>
      </c>
      <c r="AC125" s="383"/>
    </row>
    <row r="126" spans="2:29" s="62" customFormat="1" ht="17.25" customHeight="1" thickBot="1">
      <c r="B126" s="424"/>
      <c r="C126" s="425"/>
      <c r="D126" s="83"/>
      <c r="E126" s="84"/>
      <c r="F126" s="85"/>
      <c r="G126" s="377"/>
      <c r="H126" s="378"/>
      <c r="I126" s="86"/>
      <c r="J126" s="85"/>
      <c r="K126" s="377"/>
      <c r="L126" s="378"/>
      <c r="M126" s="86"/>
      <c r="N126" s="85"/>
      <c r="O126" s="377"/>
      <c r="P126" s="378"/>
      <c r="Q126" s="86"/>
      <c r="R126" s="85"/>
      <c r="S126" s="377"/>
      <c r="T126" s="378"/>
      <c r="U126" s="86"/>
      <c r="V126" s="85"/>
      <c r="W126" s="377"/>
      <c r="X126" s="378"/>
      <c r="Y126" s="85">
        <f>F126+J126+N126+R126+V126</f>
        <v>0</v>
      </c>
      <c r="Z126" s="86">
        <f>E126+I126+M126+Q126+U126</f>
        <v>0</v>
      </c>
      <c r="AA126" s="87" t="e">
        <f>AVERAGE(F126,J126,N126,R126,V126)</f>
        <v>#DIV/0!</v>
      </c>
      <c r="AB126" s="88" t="e">
        <f>AVERAGE(F126,J126,N126,R126,V126)-D126</f>
        <v>#DIV/0!</v>
      </c>
      <c r="AC126" s="384"/>
    </row>
    <row r="127" spans="2:29" s="62" customFormat="1" ht="18">
      <c r="B127" s="111"/>
      <c r="C127" s="111"/>
      <c r="D127" s="97"/>
      <c r="E127" s="98"/>
      <c r="F127" s="99"/>
      <c r="G127" s="100"/>
      <c r="H127" s="100"/>
      <c r="I127" s="98"/>
      <c r="J127" s="99"/>
      <c r="K127" s="100"/>
      <c r="L127" s="100"/>
      <c r="M127" s="98"/>
      <c r="N127" s="99"/>
      <c r="O127" s="100"/>
      <c r="P127" s="100"/>
      <c r="Q127" s="98"/>
      <c r="R127" s="99"/>
      <c r="S127" s="100"/>
      <c r="T127" s="100"/>
      <c r="U127" s="98"/>
      <c r="V127" s="99"/>
      <c r="W127" s="100"/>
      <c r="X127" s="100"/>
      <c r="Y127" s="99"/>
      <c r="Z127" s="109"/>
      <c r="AA127" s="102"/>
      <c r="AB127" s="101"/>
      <c r="AC127" s="103"/>
    </row>
    <row r="128" spans="5:29" ht="16.5">
      <c r="E128" s="42"/>
      <c r="F128" s="43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42"/>
    </row>
    <row r="129" spans="2:29" ht="27.75" customHeight="1">
      <c r="B129" s="1"/>
      <c r="C129" s="1"/>
      <c r="D129" s="1"/>
      <c r="E129" s="42"/>
      <c r="F129" s="43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42"/>
    </row>
    <row r="130" spans="2:7" ht="20.25">
      <c r="B130" s="180"/>
      <c r="C130" s="181"/>
      <c r="D130" s="181"/>
      <c r="E130" s="181"/>
      <c r="F130" s="181"/>
      <c r="G130" s="182"/>
    </row>
  </sheetData>
  <mergeCells count="290">
    <mergeCell ref="G3:S4"/>
    <mergeCell ref="W3:Z4"/>
    <mergeCell ref="B5:C5"/>
    <mergeCell ref="G5:H5"/>
    <mergeCell ref="K5:L5"/>
    <mergeCell ref="O5:P5"/>
    <mergeCell ref="S5:T5"/>
    <mergeCell ref="W5:X5"/>
    <mergeCell ref="B6:C6"/>
    <mergeCell ref="G6:H6"/>
    <mergeCell ref="K6:L6"/>
    <mergeCell ref="O6:P6"/>
    <mergeCell ref="S6:T6"/>
    <mergeCell ref="W6:X6"/>
    <mergeCell ref="B7:C7"/>
    <mergeCell ref="AC7:AC10"/>
    <mergeCell ref="B8:C8"/>
    <mergeCell ref="G8:H10"/>
    <mergeCell ref="K8:L10"/>
    <mergeCell ref="O8:P10"/>
    <mergeCell ref="S8:T10"/>
    <mergeCell ref="W8:X10"/>
    <mergeCell ref="B9:C9"/>
    <mergeCell ref="B10:C10"/>
    <mergeCell ref="B11:C11"/>
    <mergeCell ref="AC11:AC14"/>
    <mergeCell ref="B12:C12"/>
    <mergeCell ref="G12:H14"/>
    <mergeCell ref="K12:L14"/>
    <mergeCell ref="O12:P14"/>
    <mergeCell ref="S12:T14"/>
    <mergeCell ref="W12:X14"/>
    <mergeCell ref="B13:C13"/>
    <mergeCell ref="B14:C14"/>
    <mergeCell ref="B15:C15"/>
    <mergeCell ref="AC15:AC18"/>
    <mergeCell ref="G16:H18"/>
    <mergeCell ref="K16:L18"/>
    <mergeCell ref="O16:P18"/>
    <mergeCell ref="S16:T18"/>
    <mergeCell ref="W16:X18"/>
    <mergeCell ref="B18:C18"/>
    <mergeCell ref="B19:C19"/>
    <mergeCell ref="AC19:AC22"/>
    <mergeCell ref="B20:C20"/>
    <mergeCell ref="G20:H22"/>
    <mergeCell ref="K20:L22"/>
    <mergeCell ref="O20:P22"/>
    <mergeCell ref="S20:T22"/>
    <mergeCell ref="W20:X22"/>
    <mergeCell ref="B21:C21"/>
    <mergeCell ref="B22:C22"/>
    <mergeCell ref="B23:C23"/>
    <mergeCell ref="AC23:AC26"/>
    <mergeCell ref="G24:H26"/>
    <mergeCell ref="K24:L26"/>
    <mergeCell ref="O24:P26"/>
    <mergeCell ref="S24:T26"/>
    <mergeCell ref="W24:X26"/>
    <mergeCell ref="B25:C25"/>
    <mergeCell ref="B26:C26"/>
    <mergeCell ref="B27:C27"/>
    <mergeCell ref="AC27:AC30"/>
    <mergeCell ref="B28:C28"/>
    <mergeCell ref="G28:H30"/>
    <mergeCell ref="K28:L30"/>
    <mergeCell ref="O28:P30"/>
    <mergeCell ref="S28:T30"/>
    <mergeCell ref="W28:X30"/>
    <mergeCell ref="B29:C29"/>
    <mergeCell ref="B30:C30"/>
    <mergeCell ref="F35:R36"/>
    <mergeCell ref="W35:Z36"/>
    <mergeCell ref="B37:C37"/>
    <mergeCell ref="G37:H37"/>
    <mergeCell ref="K37:L37"/>
    <mergeCell ref="O37:P37"/>
    <mergeCell ref="S37:T37"/>
    <mergeCell ref="W37:X37"/>
    <mergeCell ref="B38:C38"/>
    <mergeCell ref="G38:H38"/>
    <mergeCell ref="K38:L38"/>
    <mergeCell ref="O38:P38"/>
    <mergeCell ref="S38:T38"/>
    <mergeCell ref="W38:X38"/>
    <mergeCell ref="B39:C39"/>
    <mergeCell ref="AC39:AC42"/>
    <mergeCell ref="B40:C40"/>
    <mergeCell ref="G40:H42"/>
    <mergeCell ref="K40:L42"/>
    <mergeCell ref="O40:P42"/>
    <mergeCell ref="S40:T42"/>
    <mergeCell ref="W40:X42"/>
    <mergeCell ref="B41:C41"/>
    <mergeCell ref="B42:C42"/>
    <mergeCell ref="B43:C43"/>
    <mergeCell ref="AC43:AC46"/>
    <mergeCell ref="G44:H46"/>
    <mergeCell ref="K44:L46"/>
    <mergeCell ref="O44:P46"/>
    <mergeCell ref="S44:T46"/>
    <mergeCell ref="W44:X46"/>
    <mergeCell ref="B45:C45"/>
    <mergeCell ref="B46:C46"/>
    <mergeCell ref="B47:C47"/>
    <mergeCell ref="AC47:AC50"/>
    <mergeCell ref="B48:C48"/>
    <mergeCell ref="G48:H50"/>
    <mergeCell ref="K48:L50"/>
    <mergeCell ref="O48:P50"/>
    <mergeCell ref="S48:T50"/>
    <mergeCell ref="W48:X50"/>
    <mergeCell ref="B49:C49"/>
    <mergeCell ref="B50:C50"/>
    <mergeCell ref="B51:C51"/>
    <mergeCell ref="AC51:AC54"/>
    <mergeCell ref="B52:C52"/>
    <mergeCell ref="G52:H54"/>
    <mergeCell ref="K52:L54"/>
    <mergeCell ref="O52:P54"/>
    <mergeCell ref="S52:T54"/>
    <mergeCell ref="W52:X54"/>
    <mergeCell ref="B53:C53"/>
    <mergeCell ref="B54:C54"/>
    <mergeCell ref="B55:C55"/>
    <mergeCell ref="AC55:AC58"/>
    <mergeCell ref="B56:C56"/>
    <mergeCell ref="G56:H58"/>
    <mergeCell ref="K56:L58"/>
    <mergeCell ref="O56:P58"/>
    <mergeCell ref="S56:T58"/>
    <mergeCell ref="W56:X58"/>
    <mergeCell ref="B57:C57"/>
    <mergeCell ref="B59:C59"/>
    <mergeCell ref="AC59:AC62"/>
    <mergeCell ref="B60:C60"/>
    <mergeCell ref="G60:H62"/>
    <mergeCell ref="K60:L62"/>
    <mergeCell ref="O60:P62"/>
    <mergeCell ref="S60:T62"/>
    <mergeCell ref="W60:X62"/>
    <mergeCell ref="B61:C61"/>
    <mergeCell ref="B62:C62"/>
    <mergeCell ref="F67:R68"/>
    <mergeCell ref="W67:Z68"/>
    <mergeCell ref="B69:C69"/>
    <mergeCell ref="G69:H69"/>
    <mergeCell ref="K69:L69"/>
    <mergeCell ref="O69:P69"/>
    <mergeCell ref="S69:T69"/>
    <mergeCell ref="W69:X69"/>
    <mergeCell ref="B70:C70"/>
    <mergeCell ref="G70:H70"/>
    <mergeCell ref="K70:L70"/>
    <mergeCell ref="O70:P70"/>
    <mergeCell ref="S70:T70"/>
    <mergeCell ref="W70:X70"/>
    <mergeCell ref="B71:C71"/>
    <mergeCell ref="AC71:AC74"/>
    <mergeCell ref="B72:C72"/>
    <mergeCell ref="G72:H74"/>
    <mergeCell ref="K72:L74"/>
    <mergeCell ref="O72:P74"/>
    <mergeCell ref="S72:T74"/>
    <mergeCell ref="W72:X74"/>
    <mergeCell ref="B73:C73"/>
    <mergeCell ref="B74:C74"/>
    <mergeCell ref="B75:C75"/>
    <mergeCell ref="AC75:AC78"/>
    <mergeCell ref="B76:C76"/>
    <mergeCell ref="G76:H78"/>
    <mergeCell ref="K76:L78"/>
    <mergeCell ref="O76:P78"/>
    <mergeCell ref="S76:T78"/>
    <mergeCell ref="W76:X78"/>
    <mergeCell ref="B77:C77"/>
    <mergeCell ref="B78:C78"/>
    <mergeCell ref="B79:C79"/>
    <mergeCell ref="AC79:AC82"/>
    <mergeCell ref="B80:C80"/>
    <mergeCell ref="G80:H82"/>
    <mergeCell ref="K80:L82"/>
    <mergeCell ref="O80:P82"/>
    <mergeCell ref="S80:T82"/>
    <mergeCell ref="W80:X82"/>
    <mergeCell ref="B81:C81"/>
    <mergeCell ref="B83:C83"/>
    <mergeCell ref="AC83:AC86"/>
    <mergeCell ref="B84:C84"/>
    <mergeCell ref="G84:H86"/>
    <mergeCell ref="K84:L86"/>
    <mergeCell ref="O84:P86"/>
    <mergeCell ref="S84:T86"/>
    <mergeCell ref="W84:X86"/>
    <mergeCell ref="B85:C85"/>
    <mergeCell ref="B86:C86"/>
    <mergeCell ref="B87:C87"/>
    <mergeCell ref="AC87:AC90"/>
    <mergeCell ref="B88:C88"/>
    <mergeCell ref="G88:H90"/>
    <mergeCell ref="K88:L90"/>
    <mergeCell ref="O88:P90"/>
    <mergeCell ref="S88:T90"/>
    <mergeCell ref="W88:X90"/>
    <mergeCell ref="AC91:AC94"/>
    <mergeCell ref="B92:C92"/>
    <mergeCell ref="G92:H94"/>
    <mergeCell ref="K92:L94"/>
    <mergeCell ref="O92:P94"/>
    <mergeCell ref="S92:T94"/>
    <mergeCell ref="W92:X94"/>
    <mergeCell ref="W99:Z100"/>
    <mergeCell ref="B89:C89"/>
    <mergeCell ref="B90:C90"/>
    <mergeCell ref="B91:C91"/>
    <mergeCell ref="K101:L101"/>
    <mergeCell ref="O101:P101"/>
    <mergeCell ref="B93:C93"/>
    <mergeCell ref="B94:C94"/>
    <mergeCell ref="F99:R100"/>
    <mergeCell ref="S101:T101"/>
    <mergeCell ref="W101:X101"/>
    <mergeCell ref="B102:C102"/>
    <mergeCell ref="G102:H102"/>
    <mergeCell ref="K102:L102"/>
    <mergeCell ref="O102:P102"/>
    <mergeCell ref="S102:T102"/>
    <mergeCell ref="W102:X102"/>
    <mergeCell ref="B101:C101"/>
    <mergeCell ref="G101:H101"/>
    <mergeCell ref="B103:C103"/>
    <mergeCell ref="AC103:AC106"/>
    <mergeCell ref="B104:C104"/>
    <mergeCell ref="G104:H106"/>
    <mergeCell ref="K104:L106"/>
    <mergeCell ref="O104:P106"/>
    <mergeCell ref="S104:T106"/>
    <mergeCell ref="W104:X106"/>
    <mergeCell ref="B105:C105"/>
    <mergeCell ref="B106:C106"/>
    <mergeCell ref="B107:C107"/>
    <mergeCell ref="AC107:AC110"/>
    <mergeCell ref="G108:H110"/>
    <mergeCell ref="K108:L110"/>
    <mergeCell ref="O108:P110"/>
    <mergeCell ref="S108:T110"/>
    <mergeCell ref="W108:X110"/>
    <mergeCell ref="B109:C109"/>
    <mergeCell ref="B110:C110"/>
    <mergeCell ref="B108:C108"/>
    <mergeCell ref="B117:C117"/>
    <mergeCell ref="B111:C111"/>
    <mergeCell ref="AC111:AC114"/>
    <mergeCell ref="G112:H114"/>
    <mergeCell ref="K112:L114"/>
    <mergeCell ref="O112:P114"/>
    <mergeCell ref="S112:T114"/>
    <mergeCell ref="W112:X114"/>
    <mergeCell ref="B113:C113"/>
    <mergeCell ref="B114:C114"/>
    <mergeCell ref="B121:C121"/>
    <mergeCell ref="B122:C122"/>
    <mergeCell ref="B115:C115"/>
    <mergeCell ref="AC115:AC118"/>
    <mergeCell ref="G116:H118"/>
    <mergeCell ref="K116:L118"/>
    <mergeCell ref="O116:P118"/>
    <mergeCell ref="S116:T118"/>
    <mergeCell ref="W116:X118"/>
    <mergeCell ref="B116:C116"/>
    <mergeCell ref="B125:C125"/>
    <mergeCell ref="B126:C126"/>
    <mergeCell ref="B119:C119"/>
    <mergeCell ref="AC119:AC122"/>
    <mergeCell ref="B120:C120"/>
    <mergeCell ref="G120:H122"/>
    <mergeCell ref="K120:L122"/>
    <mergeCell ref="O120:P122"/>
    <mergeCell ref="S120:T122"/>
    <mergeCell ref="W120:X122"/>
    <mergeCell ref="B44:C44"/>
    <mergeCell ref="B58:C58"/>
    <mergeCell ref="B123:C123"/>
    <mergeCell ref="AC123:AC126"/>
    <mergeCell ref="B124:C124"/>
    <mergeCell ref="G124:H126"/>
    <mergeCell ref="K124:L126"/>
    <mergeCell ref="O124:P126"/>
    <mergeCell ref="S124:T126"/>
    <mergeCell ref="W124:X126"/>
  </mergeCells>
  <conditionalFormatting sqref="W108 F104:G104 J104:K104 N120:O120 R104:S104 S124 W120 S112 S120 S116 Q108:R110 Z124:AA127 O116 G120 Z120:AA122 Z116:AA118 Z108:AA110 Z112:AA114 Z104:AA106 G112 U20:V22 U16:V18 K124 O108 U12:V14 K107:K108 O112 F105:F106 D108:F110 N121:N122 D112:F114 K120 G116 O124 D120:F122 G124 Q28:R33 Q24:R26 M76:N78 Q16:R18 Q20:R22 W48 V104:W104 I72:I74 J72:K72 N41:N42 Q56:R58 R9:R10 Q112:R114 K88 Q116:R118 W124 G16 I8:I10 J8:K8 M8:M10 N8:O8 Q8:Q10 R8:S8 U8:U10 V8:W8 D40:E42 F40:G40 I40:I42 J40:K40 M40:M42 N40:O40 Q40:Q42 R40:S40 M60:N65 R41:R42 E72:E74 Q12:R14 M16:N18 M20:N22 V9:V10 M24:N26 W24 Z28:AA33 I28:J33 G20 Z24:AA26 Z20:AA22 Z12:AA14 S24 Z16:AA18 O24 Z8:AA10 K24 G12 M88:N90 Q60:R65 D28:F33 J9:J10 V41:V42 D12:F14 Q48:R50 M52:N54 W12 I16:J18 S12 D24:F26 O12 U52:V54 K11:K12 M56:N58 M44:N46 W16 I20:J22 S16 D16:F18 O16 U56:V58 K16 U60:V65 W20 I24:J26 S20 D20:F22 O20 F9:F10 K20 Q52:R54 Q44:R46 W28 N9:N10 S28 I12:J14 O28 U44:V46 K28 U48:V50 G28 M12:N14 W56 Z60:AA65 O52 G52 G56 Z56:AA58 Z52:AA54 Z44:AA46 S56 Z48:AA50 Z40:AA42 G44 G48 Q88:R90 K48 K60 O60 U76:V78 U80:V82 Q80:R82 S72 W44 O44 S44 W72 U92:V97 K43:K44 Q72:R74 M80:N82 O56 S48 K56 F41:F42 Q84:R86 I76:J78 W52 M48:N50 S52 K52 D44:F46 Q92:R97 M92:N97 W60 I48:J50 S60 J41:J42 U72:V74 U88:V90 G24 G60 D72:D73 W88 Z92:AA97 I92:J97 G84 G88 Z88:AA90 Z84:AA86 Z76:AA78 S88 Z80:AA82 Z72:AA74 G76 G80 O76 K92 M84:N86 O88 Q120:R122 W76 I80:J82 U120:V122 K75:K76 F72:G72 W80 I84:J86 S80 O92 F73:F74 I88:J90 S84 K84 K80 Q124:R127 D76:F78 W92 N73:N74 S92 J73:J74 O80 V105:V106 G92 R77:R78 V85:V86 M28:N33 U24:V26 K116 I112:J114 U124:V127 O84 U40:U42 V40:W40 U116:V118 D124:F127 J105:J106 D116:F118 I108:J110 I124:J127 M108:N110 M112:N114 M116:N118 M124:N127 I120:J122 I116:J118 R105:R106 M104:N106 U108:V110 U112:V114 D80:F82 D84:F86 D88:F90 D92:F97 D48:F50 D52:F54 D56:F58 D60:F65 I52:J54 I56:J58 I60:J65 I44:J46 O48 D104:E106 G108 W112 M72:M74 N72:O72 I104:I106 K112 M120:M122 O104 Q104:Q106 S108 U104:U106 W116 Q76:Q78 R76:S76 U84:U86 V84:W84 D8:E10 F8:G8 U28:V33">
    <cfRule type="cellIs" priority="1" dxfId="1" operator="between" stopIfTrue="1">
      <formula>200</formula>
      <formula>300</formula>
    </cfRule>
  </conditionalFormatting>
  <conditionalFormatting sqref="AB101:AB127 AB69:AB97 AB5:AB33 AB37:AB65">
    <cfRule type="cellIs" priority="2" dxfId="0" operator="between" stopIfTrue="1">
      <formula>200</formula>
      <formula>300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C157"/>
  <sheetViews>
    <sheetView zoomScale="80" zoomScaleNormal="80" workbookViewId="0" topLeftCell="A1">
      <selection activeCell="D6" sqref="D6"/>
    </sheetView>
  </sheetViews>
  <sheetFormatPr defaultColWidth="9.140625" defaultRowHeight="12.75"/>
  <cols>
    <col min="1" max="1" width="1.421875" style="40" customWidth="1"/>
    <col min="2" max="2" width="18.421875" style="40" customWidth="1"/>
    <col min="3" max="3" width="11.57421875" style="40" customWidth="1"/>
    <col min="4" max="4" width="7.421875" style="40" customWidth="1"/>
    <col min="5" max="5" width="7.57421875" style="117" hidden="1" customWidth="1"/>
    <col min="6" max="6" width="7.7109375" style="118" customWidth="1"/>
    <col min="7" max="7" width="7.7109375" style="40" customWidth="1"/>
    <col min="8" max="8" width="9.00390625" style="40" customWidth="1"/>
    <col min="9" max="9" width="7.28125" style="40" hidden="1" customWidth="1"/>
    <col min="10" max="11" width="7.7109375" style="40" customWidth="1"/>
    <col min="12" max="12" width="9.00390625" style="40" customWidth="1"/>
    <col min="13" max="13" width="7.00390625" style="40" hidden="1" customWidth="1"/>
    <col min="14" max="15" width="7.7109375" style="40" customWidth="1"/>
    <col min="16" max="16" width="9.00390625" style="40" customWidth="1"/>
    <col min="17" max="17" width="7.00390625" style="40" hidden="1" customWidth="1"/>
    <col min="18" max="19" width="7.7109375" style="40" customWidth="1"/>
    <col min="20" max="20" width="9.00390625" style="40" customWidth="1"/>
    <col min="21" max="21" width="6.8515625" style="40" hidden="1" customWidth="1"/>
    <col min="22" max="23" width="7.7109375" style="40" customWidth="1"/>
    <col min="24" max="24" width="8.8515625" style="40" customWidth="1"/>
    <col min="25" max="28" width="10.7109375" style="40" customWidth="1"/>
    <col min="29" max="29" width="16.421875" style="117" customWidth="1"/>
    <col min="30" max="16384" width="9.140625" style="40" customWidth="1"/>
  </cols>
  <sheetData>
    <row r="1" spans="2:29" ht="19.5" customHeight="1">
      <c r="B1" s="41"/>
      <c r="C1" s="41"/>
      <c r="D1" s="41"/>
      <c r="E1" s="42"/>
      <c r="F1" s="4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42"/>
    </row>
    <row r="2" spans="2:29" ht="19.5" customHeight="1">
      <c r="B2" s="41"/>
      <c r="C2" s="41"/>
      <c r="D2" s="41"/>
      <c r="E2" s="42"/>
      <c r="F2" s="4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42"/>
    </row>
    <row r="3" spans="2:29" ht="19.5" customHeight="1">
      <c r="B3" s="268"/>
      <c r="C3" s="41"/>
      <c r="D3" s="41"/>
      <c r="E3" s="42"/>
      <c r="G3" s="440" t="s">
        <v>249</v>
      </c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1"/>
      <c r="U3" s="1"/>
      <c r="V3" s="1"/>
      <c r="W3" s="392" t="s">
        <v>79</v>
      </c>
      <c r="X3" s="392"/>
      <c r="Y3" s="392"/>
      <c r="Z3" s="392"/>
      <c r="AA3" s="1"/>
      <c r="AB3" s="1"/>
      <c r="AC3" s="42"/>
    </row>
    <row r="4" spans="2:29" ht="34.5" customHeight="1" thickBot="1">
      <c r="B4" s="204" t="s">
        <v>66</v>
      </c>
      <c r="C4" s="205"/>
      <c r="D4" s="1"/>
      <c r="E4" s="42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1"/>
      <c r="U4" s="1"/>
      <c r="V4" s="1"/>
      <c r="W4" s="393"/>
      <c r="X4" s="393"/>
      <c r="Y4" s="393"/>
      <c r="Z4" s="393"/>
      <c r="AA4" s="1"/>
      <c r="AB4" s="1"/>
      <c r="AC4" s="42"/>
    </row>
    <row r="5" spans="2:29" s="44" customFormat="1" ht="17.25" customHeight="1">
      <c r="B5" s="416" t="s">
        <v>1</v>
      </c>
      <c r="C5" s="435"/>
      <c r="D5" s="104" t="s">
        <v>31</v>
      </c>
      <c r="E5" s="45"/>
      <c r="F5" s="46" t="s">
        <v>35</v>
      </c>
      <c r="G5" s="396" t="s">
        <v>36</v>
      </c>
      <c r="H5" s="397"/>
      <c r="I5" s="47"/>
      <c r="J5" s="46" t="s">
        <v>37</v>
      </c>
      <c r="K5" s="396" t="s">
        <v>36</v>
      </c>
      <c r="L5" s="397"/>
      <c r="M5" s="48"/>
      <c r="N5" s="46" t="s">
        <v>38</v>
      </c>
      <c r="O5" s="396" t="s">
        <v>36</v>
      </c>
      <c r="P5" s="397"/>
      <c r="Q5" s="48"/>
      <c r="R5" s="46" t="s">
        <v>39</v>
      </c>
      <c r="S5" s="396" t="s">
        <v>36</v>
      </c>
      <c r="T5" s="397"/>
      <c r="U5" s="49"/>
      <c r="V5" s="46" t="s">
        <v>40</v>
      </c>
      <c r="W5" s="396" t="s">
        <v>36</v>
      </c>
      <c r="X5" s="397"/>
      <c r="Y5" s="46" t="s">
        <v>41</v>
      </c>
      <c r="Z5" s="50"/>
      <c r="AA5" s="105" t="s">
        <v>42</v>
      </c>
      <c r="AB5" s="52" t="s">
        <v>43</v>
      </c>
      <c r="AC5" s="277" t="s">
        <v>41</v>
      </c>
    </row>
    <row r="6" spans="2:29" s="44" customFormat="1" ht="17.25" customHeight="1" thickBot="1">
      <c r="B6" s="390" t="s">
        <v>44</v>
      </c>
      <c r="C6" s="434"/>
      <c r="D6" s="270"/>
      <c r="E6" s="53"/>
      <c r="F6" s="54" t="s">
        <v>45</v>
      </c>
      <c r="G6" s="387" t="s">
        <v>46</v>
      </c>
      <c r="H6" s="388"/>
      <c r="I6" s="55"/>
      <c r="J6" s="54" t="s">
        <v>45</v>
      </c>
      <c r="K6" s="387" t="s">
        <v>46</v>
      </c>
      <c r="L6" s="388"/>
      <c r="M6" s="54"/>
      <c r="N6" s="54" t="s">
        <v>45</v>
      </c>
      <c r="O6" s="387" t="s">
        <v>46</v>
      </c>
      <c r="P6" s="388"/>
      <c r="Q6" s="54"/>
      <c r="R6" s="54" t="s">
        <v>45</v>
      </c>
      <c r="S6" s="387" t="s">
        <v>46</v>
      </c>
      <c r="T6" s="388"/>
      <c r="U6" s="56"/>
      <c r="V6" s="54" t="s">
        <v>45</v>
      </c>
      <c r="W6" s="387" t="s">
        <v>46</v>
      </c>
      <c r="X6" s="388"/>
      <c r="Y6" s="57" t="s">
        <v>45</v>
      </c>
      <c r="Z6" s="58" t="s">
        <v>47</v>
      </c>
      <c r="AA6" s="59" t="s">
        <v>48</v>
      </c>
      <c r="AB6" s="60" t="s">
        <v>49</v>
      </c>
      <c r="AC6" s="61" t="s">
        <v>50</v>
      </c>
    </row>
    <row r="7" spans="2:29" s="62" customFormat="1" ht="49.5" customHeight="1">
      <c r="B7" s="350" t="s">
        <v>59</v>
      </c>
      <c r="C7" s="350"/>
      <c r="D7" s="89">
        <f>SUM(D8:D10)</f>
        <v>54</v>
      </c>
      <c r="E7" s="64">
        <f>SUM(E8:E10)</f>
        <v>435</v>
      </c>
      <c r="F7" s="65">
        <f>SUM(F8:F10)</f>
        <v>489</v>
      </c>
      <c r="G7" s="66">
        <f>F27</f>
        <v>481</v>
      </c>
      <c r="H7" s="67" t="str">
        <f>B27</f>
        <v>Assar</v>
      </c>
      <c r="I7" s="68">
        <f>SUM(I8:I10)</f>
        <v>502</v>
      </c>
      <c r="J7" s="69">
        <f>SUM(J8:J10)</f>
        <v>556</v>
      </c>
      <c r="K7" s="69">
        <f>J23</f>
        <v>672</v>
      </c>
      <c r="L7" s="70" t="str">
        <f>B23</f>
        <v>Telfer</v>
      </c>
      <c r="M7" s="71">
        <f>SUM(M8:M10)</f>
        <v>501</v>
      </c>
      <c r="N7" s="66">
        <f>SUM(N8:N10)</f>
        <v>555</v>
      </c>
      <c r="O7" s="66">
        <f>N19</f>
        <v>585</v>
      </c>
      <c r="P7" s="67" t="str">
        <f>B19</f>
        <v>Kunda Trans</v>
      </c>
      <c r="Q7" s="72">
        <f>SUM(Q8:Q10)</f>
        <v>470</v>
      </c>
      <c r="R7" s="66">
        <f>SUM(R8:R10)</f>
        <v>524</v>
      </c>
      <c r="S7" s="66">
        <f>R15</f>
        <v>594</v>
      </c>
      <c r="T7" s="67" t="str">
        <f>B15</f>
        <v>Toode </v>
      </c>
      <c r="U7" s="72">
        <f>SUM(U8:U10)</f>
        <v>472</v>
      </c>
      <c r="V7" s="66">
        <f>SUM(V8:V10)</f>
        <v>526</v>
      </c>
      <c r="W7" s="66">
        <f>V11</f>
        <v>560</v>
      </c>
      <c r="X7" s="67" t="str">
        <f>B11</f>
        <v>Aru Rail</v>
      </c>
      <c r="Y7" s="73">
        <f aca="true" t="shared" si="0" ref="Y7:Y27">F7+J7+N7+R7+V7</f>
        <v>2650</v>
      </c>
      <c r="Z7" s="71">
        <f>SUM(Z8:Z10)</f>
        <v>2380</v>
      </c>
      <c r="AA7" s="74">
        <f>AVERAGE(AA8,AA9,AA10)</f>
        <v>176.66666666666666</v>
      </c>
      <c r="AB7" s="75">
        <f>AVERAGE(AB8,AB9,AB10)</f>
        <v>158.66666666666666</v>
      </c>
      <c r="AC7" s="382">
        <f>G8+K8+O8+S8+W8</f>
        <v>1</v>
      </c>
    </row>
    <row r="8" spans="2:29" s="62" customFormat="1" ht="17.25" customHeight="1">
      <c r="B8" s="361" t="s">
        <v>108</v>
      </c>
      <c r="C8" s="361"/>
      <c r="D8" s="76">
        <v>29</v>
      </c>
      <c r="E8" s="77">
        <v>143</v>
      </c>
      <c r="F8" s="78">
        <f>D8+E8</f>
        <v>172</v>
      </c>
      <c r="G8" s="373">
        <v>1</v>
      </c>
      <c r="H8" s="374"/>
      <c r="I8" s="79">
        <v>126</v>
      </c>
      <c r="J8" s="78">
        <f>D8+I8</f>
        <v>155</v>
      </c>
      <c r="K8" s="373">
        <v>0</v>
      </c>
      <c r="L8" s="374"/>
      <c r="M8" s="79">
        <v>139</v>
      </c>
      <c r="N8" s="78">
        <f>D8+M8</f>
        <v>168</v>
      </c>
      <c r="O8" s="373">
        <v>0</v>
      </c>
      <c r="P8" s="374"/>
      <c r="Q8" s="79">
        <v>127</v>
      </c>
      <c r="R8" s="80">
        <f>D8+Q8</f>
        <v>156</v>
      </c>
      <c r="S8" s="373">
        <v>0</v>
      </c>
      <c r="T8" s="374"/>
      <c r="U8" s="77">
        <v>178</v>
      </c>
      <c r="V8" s="80">
        <f>D8+U8</f>
        <v>207</v>
      </c>
      <c r="W8" s="373">
        <v>0</v>
      </c>
      <c r="X8" s="374"/>
      <c r="Y8" s="78">
        <f t="shared" si="0"/>
        <v>858</v>
      </c>
      <c r="Z8" s="79">
        <f>E8+I8+M8+Q8+U8</f>
        <v>713</v>
      </c>
      <c r="AA8" s="81">
        <f>AVERAGE(F8,J8,N8,R8,V8)</f>
        <v>171.6</v>
      </c>
      <c r="AB8" s="82">
        <f>AVERAGE(F8,J8,N8,R8,V8)-D8</f>
        <v>142.6</v>
      </c>
      <c r="AC8" s="383"/>
    </row>
    <row r="9" spans="2:29" s="62" customFormat="1" ht="17.25" customHeight="1">
      <c r="B9" s="411" t="s">
        <v>109</v>
      </c>
      <c r="C9" s="411"/>
      <c r="D9" s="76">
        <v>21</v>
      </c>
      <c r="E9" s="77">
        <v>148</v>
      </c>
      <c r="F9" s="78">
        <f>D9+E9</f>
        <v>169</v>
      </c>
      <c r="G9" s="375"/>
      <c r="H9" s="376"/>
      <c r="I9" s="79">
        <v>163</v>
      </c>
      <c r="J9" s="78">
        <f>D9+I9</f>
        <v>184</v>
      </c>
      <c r="K9" s="375"/>
      <c r="L9" s="376"/>
      <c r="M9" s="79">
        <v>160</v>
      </c>
      <c r="N9" s="78">
        <f>D9+M9</f>
        <v>181</v>
      </c>
      <c r="O9" s="375"/>
      <c r="P9" s="376"/>
      <c r="Q9" s="77">
        <v>179</v>
      </c>
      <c r="R9" s="80">
        <f>D9+Q9</f>
        <v>200</v>
      </c>
      <c r="S9" s="375"/>
      <c r="T9" s="376"/>
      <c r="U9" s="77">
        <v>105</v>
      </c>
      <c r="V9" s="80">
        <f>D9+U9</f>
        <v>126</v>
      </c>
      <c r="W9" s="375"/>
      <c r="X9" s="376"/>
      <c r="Y9" s="78">
        <f t="shared" si="0"/>
        <v>860</v>
      </c>
      <c r="Z9" s="79">
        <f>E9+I9+M9+Q9+U9</f>
        <v>755</v>
      </c>
      <c r="AA9" s="81">
        <f>AVERAGE(F9,J9,N9,R9,V9)</f>
        <v>172</v>
      </c>
      <c r="AB9" s="82">
        <f>AVERAGE(F9,J9,N9,R9,V9)-D9</f>
        <v>151</v>
      </c>
      <c r="AC9" s="383"/>
    </row>
    <row r="10" spans="2:29" s="62" customFormat="1" ht="17.25" customHeight="1" thickBot="1">
      <c r="B10" s="412" t="s">
        <v>110</v>
      </c>
      <c r="C10" s="412"/>
      <c r="D10" s="83">
        <v>4</v>
      </c>
      <c r="E10" s="84">
        <v>144</v>
      </c>
      <c r="F10" s="85">
        <f>D10+E10</f>
        <v>148</v>
      </c>
      <c r="G10" s="377"/>
      <c r="H10" s="378"/>
      <c r="I10" s="86">
        <v>213</v>
      </c>
      <c r="J10" s="85">
        <f>D10+I10</f>
        <v>217</v>
      </c>
      <c r="K10" s="377"/>
      <c r="L10" s="378"/>
      <c r="M10" s="86">
        <v>202</v>
      </c>
      <c r="N10" s="85">
        <f>D10+M10</f>
        <v>206</v>
      </c>
      <c r="O10" s="377"/>
      <c r="P10" s="378"/>
      <c r="Q10" s="84">
        <v>164</v>
      </c>
      <c r="R10" s="85">
        <f>D10+Q10</f>
        <v>168</v>
      </c>
      <c r="S10" s="377"/>
      <c r="T10" s="378"/>
      <c r="U10" s="84">
        <v>189</v>
      </c>
      <c r="V10" s="85">
        <f>D10+U10</f>
        <v>193</v>
      </c>
      <c r="W10" s="377"/>
      <c r="X10" s="378"/>
      <c r="Y10" s="85">
        <f t="shared" si="0"/>
        <v>932</v>
      </c>
      <c r="Z10" s="86">
        <f>E10+I10+M10+Q10+U10</f>
        <v>912</v>
      </c>
      <c r="AA10" s="87">
        <f>AVERAGE(F10,J10,N10,R10,V10)</f>
        <v>186.4</v>
      </c>
      <c r="AB10" s="88">
        <f>AVERAGE(F10,J10,N10,R10,V10)-D10</f>
        <v>182.4</v>
      </c>
      <c r="AC10" s="384"/>
    </row>
    <row r="11" spans="2:29" s="62" customFormat="1" ht="49.5" customHeight="1">
      <c r="B11" s="380" t="s">
        <v>151</v>
      </c>
      <c r="C11" s="381"/>
      <c r="D11" s="63">
        <f>SUM(D12:D14)</f>
        <v>73</v>
      </c>
      <c r="E11" s="106">
        <f>SUM(E12:E14)</f>
        <v>468</v>
      </c>
      <c r="F11" s="66">
        <f>SUM(F12:F14)</f>
        <v>541</v>
      </c>
      <c r="G11" s="66">
        <f>F23</f>
        <v>523</v>
      </c>
      <c r="H11" s="67" t="str">
        <f>B23</f>
        <v>Telfer</v>
      </c>
      <c r="I11" s="64">
        <f>SUM(I12:I14)</f>
        <v>442</v>
      </c>
      <c r="J11" s="66">
        <f>SUM(J12:J14)</f>
        <v>515</v>
      </c>
      <c r="K11" s="66">
        <f>J19</f>
        <v>588</v>
      </c>
      <c r="L11" s="67" t="str">
        <f>B19</f>
        <v>Kunda Trans</v>
      </c>
      <c r="M11" s="72">
        <f>SUM(M12:M14)</f>
        <v>472</v>
      </c>
      <c r="N11" s="267">
        <f>SUM(N12:N14)</f>
        <v>545</v>
      </c>
      <c r="O11" s="66">
        <f>N15</f>
        <v>532</v>
      </c>
      <c r="P11" s="67" t="str">
        <f>B15</f>
        <v>Toode </v>
      </c>
      <c r="Q11" s="72">
        <f>SUM(Q12:Q14)</f>
        <v>477</v>
      </c>
      <c r="R11" s="66">
        <f>SUM(R12:R14)</f>
        <v>550</v>
      </c>
      <c r="S11" s="66">
        <f>R27</f>
        <v>565</v>
      </c>
      <c r="T11" s="67" t="str">
        <f>B27</f>
        <v>Assar</v>
      </c>
      <c r="U11" s="72">
        <f>SUM(U12:U14)</f>
        <v>487</v>
      </c>
      <c r="V11" s="69">
        <f>SUM(V12:V14)</f>
        <v>560</v>
      </c>
      <c r="W11" s="66">
        <f>V7</f>
        <v>526</v>
      </c>
      <c r="X11" s="67" t="str">
        <f>B7</f>
        <v>Würth</v>
      </c>
      <c r="Y11" s="73">
        <f>F11+J11+N11+R11+V11</f>
        <v>2711</v>
      </c>
      <c r="Z11" s="71">
        <f>SUM(Z12:Z14)</f>
        <v>2346</v>
      </c>
      <c r="AA11" s="91">
        <f>AVERAGE(AA12,AA13,AA14)</f>
        <v>180.73333333333335</v>
      </c>
      <c r="AB11" s="75">
        <f>AVERAGE(AB12,AB13,AB14)</f>
        <v>156.4</v>
      </c>
      <c r="AC11" s="382">
        <f>G12+K12+O12+S12+W12</f>
        <v>3</v>
      </c>
    </row>
    <row r="12" spans="2:29" s="62" customFormat="1" ht="17.25" customHeight="1">
      <c r="B12" s="355" t="s">
        <v>152</v>
      </c>
      <c r="C12" s="356"/>
      <c r="D12" s="76">
        <v>17</v>
      </c>
      <c r="E12" s="77">
        <v>134</v>
      </c>
      <c r="F12" s="78">
        <f>D12+E12</f>
        <v>151</v>
      </c>
      <c r="G12" s="373">
        <v>1</v>
      </c>
      <c r="H12" s="374"/>
      <c r="I12" s="79">
        <v>163</v>
      </c>
      <c r="J12" s="78">
        <f>D12+I12</f>
        <v>180</v>
      </c>
      <c r="K12" s="373">
        <v>0</v>
      </c>
      <c r="L12" s="374"/>
      <c r="M12" s="79">
        <v>157</v>
      </c>
      <c r="N12" s="78">
        <f>D12+M12</f>
        <v>174</v>
      </c>
      <c r="O12" s="373">
        <v>1</v>
      </c>
      <c r="P12" s="374"/>
      <c r="Q12" s="77">
        <v>147</v>
      </c>
      <c r="R12" s="80">
        <f>D12+Q12</f>
        <v>164</v>
      </c>
      <c r="S12" s="373">
        <v>0</v>
      </c>
      <c r="T12" s="374"/>
      <c r="U12" s="77">
        <v>171</v>
      </c>
      <c r="V12" s="80">
        <f>D12+U12</f>
        <v>188</v>
      </c>
      <c r="W12" s="373">
        <v>1</v>
      </c>
      <c r="X12" s="374"/>
      <c r="Y12" s="78">
        <f t="shared" si="0"/>
        <v>857</v>
      </c>
      <c r="Z12" s="79">
        <f>E12+I12+M12+Q12+U12</f>
        <v>772</v>
      </c>
      <c r="AA12" s="81">
        <f>AVERAGE(F12,J12,N12,R12,V12)</f>
        <v>171.4</v>
      </c>
      <c r="AB12" s="82">
        <f>AVERAGE(F12,J12,N12,R12,V12)-D12</f>
        <v>154.4</v>
      </c>
      <c r="AC12" s="383"/>
    </row>
    <row r="13" spans="2:29" s="62" customFormat="1" ht="17.25" customHeight="1">
      <c r="B13" s="371" t="s">
        <v>179</v>
      </c>
      <c r="C13" s="372"/>
      <c r="D13" s="76">
        <v>23</v>
      </c>
      <c r="E13" s="77">
        <v>168</v>
      </c>
      <c r="F13" s="78">
        <f>D13+E13</f>
        <v>191</v>
      </c>
      <c r="G13" s="375"/>
      <c r="H13" s="376"/>
      <c r="I13" s="79">
        <v>152</v>
      </c>
      <c r="J13" s="78">
        <f>D13+I13</f>
        <v>175</v>
      </c>
      <c r="K13" s="375"/>
      <c r="L13" s="376"/>
      <c r="M13" s="79">
        <v>169</v>
      </c>
      <c r="N13" s="78">
        <f>D13+M13</f>
        <v>192</v>
      </c>
      <c r="O13" s="375"/>
      <c r="P13" s="376"/>
      <c r="Q13" s="77">
        <v>170</v>
      </c>
      <c r="R13" s="80">
        <f>D13+Q13</f>
        <v>193</v>
      </c>
      <c r="S13" s="375"/>
      <c r="T13" s="376"/>
      <c r="U13" s="77">
        <v>147</v>
      </c>
      <c r="V13" s="80">
        <f>D13+U13</f>
        <v>170</v>
      </c>
      <c r="W13" s="375"/>
      <c r="X13" s="376"/>
      <c r="Y13" s="78">
        <f t="shared" si="0"/>
        <v>921</v>
      </c>
      <c r="Z13" s="79">
        <f>E13+I13+M13+Q13+U13</f>
        <v>806</v>
      </c>
      <c r="AA13" s="81">
        <f>AVERAGE(F13,J13,N13,R13,V13)</f>
        <v>184.2</v>
      </c>
      <c r="AB13" s="82">
        <f>AVERAGE(F13,J13,N13,R13,V13)-D13</f>
        <v>161.2</v>
      </c>
      <c r="AC13" s="383"/>
    </row>
    <row r="14" spans="2:29" s="62" customFormat="1" ht="17.25" customHeight="1" thickBot="1">
      <c r="B14" s="366" t="s">
        <v>153</v>
      </c>
      <c r="C14" s="367"/>
      <c r="D14" s="76">
        <v>33</v>
      </c>
      <c r="E14" s="84">
        <v>166</v>
      </c>
      <c r="F14" s="85">
        <f>D14+E14</f>
        <v>199</v>
      </c>
      <c r="G14" s="377"/>
      <c r="H14" s="378"/>
      <c r="I14" s="86">
        <v>127</v>
      </c>
      <c r="J14" s="85">
        <f>D14+I14</f>
        <v>160</v>
      </c>
      <c r="K14" s="377"/>
      <c r="L14" s="378"/>
      <c r="M14" s="86">
        <v>146</v>
      </c>
      <c r="N14" s="85">
        <f>D14+M14</f>
        <v>179</v>
      </c>
      <c r="O14" s="377"/>
      <c r="P14" s="378"/>
      <c r="Q14" s="84">
        <v>160</v>
      </c>
      <c r="R14" s="85">
        <f>D14+Q14</f>
        <v>193</v>
      </c>
      <c r="S14" s="377"/>
      <c r="T14" s="378"/>
      <c r="U14" s="84">
        <v>169</v>
      </c>
      <c r="V14" s="85">
        <f>D14+U14</f>
        <v>202</v>
      </c>
      <c r="W14" s="377"/>
      <c r="X14" s="378"/>
      <c r="Y14" s="85">
        <f t="shared" si="0"/>
        <v>933</v>
      </c>
      <c r="Z14" s="86">
        <f>E14+I14+M14+Q14+U14</f>
        <v>768</v>
      </c>
      <c r="AA14" s="87">
        <f>AVERAGE(F14,J14,N14,R14,V14)</f>
        <v>186.6</v>
      </c>
      <c r="AB14" s="88">
        <f>AVERAGE(F14,J14,N14,R14,V14)-D14</f>
        <v>153.6</v>
      </c>
      <c r="AC14" s="384"/>
    </row>
    <row r="15" spans="2:29" s="62" customFormat="1" ht="48" customHeight="1">
      <c r="B15" s="368" t="s">
        <v>127</v>
      </c>
      <c r="C15" s="369"/>
      <c r="D15" s="63">
        <f>SUM(D16:D18)</f>
        <v>60</v>
      </c>
      <c r="E15" s="106">
        <f>SUM(E16:E18)</f>
        <v>556</v>
      </c>
      <c r="F15" s="92">
        <f>SUM(F16:F18)</f>
        <v>616</v>
      </c>
      <c r="G15" s="66">
        <f>F19</f>
        <v>597</v>
      </c>
      <c r="H15" s="67" t="str">
        <f>B19</f>
        <v>Kunda Trans</v>
      </c>
      <c r="I15" s="64">
        <f>SUM(I16:I18)</f>
        <v>530</v>
      </c>
      <c r="J15" s="66">
        <f>SUM(J16:J18)</f>
        <v>590</v>
      </c>
      <c r="K15" s="66">
        <f>J27</f>
        <v>609</v>
      </c>
      <c r="L15" s="67" t="str">
        <f>B27</f>
        <v>Assar</v>
      </c>
      <c r="M15" s="72">
        <f>SUM(M16:M18)</f>
        <v>472</v>
      </c>
      <c r="N15" s="66">
        <f>SUM(N16:N18)</f>
        <v>532</v>
      </c>
      <c r="O15" s="66">
        <f>N11</f>
        <v>545</v>
      </c>
      <c r="P15" s="67" t="str">
        <f>B11</f>
        <v>Aru Rail</v>
      </c>
      <c r="Q15" s="72">
        <f>SUM(Q16:Q18)</f>
        <v>534</v>
      </c>
      <c r="R15" s="66">
        <f>SUM(R16:R18)</f>
        <v>594</v>
      </c>
      <c r="S15" s="66">
        <f>R7</f>
        <v>524</v>
      </c>
      <c r="T15" s="67" t="str">
        <f>B7</f>
        <v>Würth</v>
      </c>
      <c r="U15" s="72">
        <f>SUM(U16:U18)</f>
        <v>563</v>
      </c>
      <c r="V15" s="66">
        <f>SUM(V16:V18)</f>
        <v>623</v>
      </c>
      <c r="W15" s="66">
        <f>V23</f>
        <v>581</v>
      </c>
      <c r="X15" s="67" t="str">
        <f>B23</f>
        <v>Telfer</v>
      </c>
      <c r="Y15" s="73">
        <f t="shared" si="0"/>
        <v>2955</v>
      </c>
      <c r="Z15" s="71">
        <f>SUM(Z16:Z18)</f>
        <v>2655</v>
      </c>
      <c r="AA15" s="91">
        <f>AVERAGE(AA16,AA17,AA18)</f>
        <v>197</v>
      </c>
      <c r="AB15" s="75">
        <f>AVERAGE(AB16,AB17,AB18)</f>
        <v>177</v>
      </c>
      <c r="AC15" s="382">
        <f>G16+K16+O16+S16+W16</f>
        <v>3</v>
      </c>
    </row>
    <row r="16" spans="2:29" s="62" customFormat="1" ht="17.25" customHeight="1">
      <c r="B16" s="357" t="s">
        <v>128</v>
      </c>
      <c r="C16" s="354"/>
      <c r="D16" s="76">
        <v>24</v>
      </c>
      <c r="E16" s="77">
        <v>237</v>
      </c>
      <c r="F16" s="78">
        <f>D16+E16</f>
        <v>261</v>
      </c>
      <c r="G16" s="373">
        <v>1</v>
      </c>
      <c r="H16" s="374"/>
      <c r="I16" s="79">
        <v>222</v>
      </c>
      <c r="J16" s="78">
        <f>D16+I16</f>
        <v>246</v>
      </c>
      <c r="K16" s="373">
        <v>0</v>
      </c>
      <c r="L16" s="374"/>
      <c r="M16" s="79">
        <v>143</v>
      </c>
      <c r="N16" s="78">
        <f>D16+M16</f>
        <v>167</v>
      </c>
      <c r="O16" s="373">
        <v>0</v>
      </c>
      <c r="P16" s="374"/>
      <c r="Q16" s="77">
        <v>216</v>
      </c>
      <c r="R16" s="80">
        <f>D16+Q16</f>
        <v>240</v>
      </c>
      <c r="S16" s="373">
        <v>1</v>
      </c>
      <c r="T16" s="374"/>
      <c r="U16" s="77">
        <v>188</v>
      </c>
      <c r="V16" s="80">
        <f>D16+U16</f>
        <v>212</v>
      </c>
      <c r="W16" s="373">
        <v>1</v>
      </c>
      <c r="X16" s="374"/>
      <c r="Y16" s="78">
        <f t="shared" si="0"/>
        <v>1126</v>
      </c>
      <c r="Z16" s="79">
        <f>E16+I16+M16+Q16+U16</f>
        <v>1006</v>
      </c>
      <c r="AA16" s="81">
        <f>AVERAGE(F16,J16,N16,R16,V16)</f>
        <v>225.2</v>
      </c>
      <c r="AB16" s="82">
        <f>AVERAGE(F16,J16,N16,R16,V16)-D16</f>
        <v>201.2</v>
      </c>
      <c r="AC16" s="383"/>
    </row>
    <row r="17" spans="2:29" s="62" customFormat="1" ht="17.25" customHeight="1">
      <c r="B17" s="357" t="s">
        <v>129</v>
      </c>
      <c r="C17" s="354"/>
      <c r="D17" s="107">
        <v>18</v>
      </c>
      <c r="E17" s="77">
        <v>166</v>
      </c>
      <c r="F17" s="78">
        <f>D17+E17</f>
        <v>184</v>
      </c>
      <c r="G17" s="375"/>
      <c r="H17" s="376"/>
      <c r="I17" s="79">
        <v>156</v>
      </c>
      <c r="J17" s="78">
        <f>D17+I17</f>
        <v>174</v>
      </c>
      <c r="K17" s="375"/>
      <c r="L17" s="376"/>
      <c r="M17" s="79">
        <v>168</v>
      </c>
      <c r="N17" s="78">
        <f>D17+M17</f>
        <v>186</v>
      </c>
      <c r="O17" s="375"/>
      <c r="P17" s="376"/>
      <c r="Q17" s="77">
        <v>128</v>
      </c>
      <c r="R17" s="80">
        <f>D17+Q17</f>
        <v>146</v>
      </c>
      <c r="S17" s="375"/>
      <c r="T17" s="376"/>
      <c r="U17" s="77">
        <v>172</v>
      </c>
      <c r="V17" s="80">
        <f>D17+U17</f>
        <v>190</v>
      </c>
      <c r="W17" s="375"/>
      <c r="X17" s="376"/>
      <c r="Y17" s="78">
        <f t="shared" si="0"/>
        <v>880</v>
      </c>
      <c r="Z17" s="79">
        <f>E17+I17+M17+Q17+U17</f>
        <v>790</v>
      </c>
      <c r="AA17" s="81">
        <f>AVERAGE(F17,J17,N17,R17,V17)</f>
        <v>176</v>
      </c>
      <c r="AB17" s="82">
        <f>AVERAGE(F17,J17,N17,R17,V17)-D17</f>
        <v>158</v>
      </c>
      <c r="AC17" s="383"/>
    </row>
    <row r="18" spans="2:29" s="62" customFormat="1" ht="17.25" customHeight="1" thickBot="1">
      <c r="B18" s="362" t="s">
        <v>139</v>
      </c>
      <c r="C18" s="363"/>
      <c r="D18" s="83">
        <v>18</v>
      </c>
      <c r="E18" s="84">
        <v>153</v>
      </c>
      <c r="F18" s="85">
        <f>D18+E18</f>
        <v>171</v>
      </c>
      <c r="G18" s="377"/>
      <c r="H18" s="378"/>
      <c r="I18" s="86">
        <v>152</v>
      </c>
      <c r="J18" s="85">
        <f>D18+I18</f>
        <v>170</v>
      </c>
      <c r="K18" s="377"/>
      <c r="L18" s="378"/>
      <c r="M18" s="86">
        <v>161</v>
      </c>
      <c r="N18" s="85">
        <f>D18+M18</f>
        <v>179</v>
      </c>
      <c r="O18" s="377"/>
      <c r="P18" s="378"/>
      <c r="Q18" s="77">
        <v>190</v>
      </c>
      <c r="R18" s="80">
        <f>D18+Q18</f>
        <v>208</v>
      </c>
      <c r="S18" s="377"/>
      <c r="T18" s="378"/>
      <c r="U18" s="77">
        <v>203</v>
      </c>
      <c r="V18" s="85">
        <f>D18+U18</f>
        <v>221</v>
      </c>
      <c r="W18" s="377"/>
      <c r="X18" s="378"/>
      <c r="Y18" s="85">
        <f t="shared" si="0"/>
        <v>949</v>
      </c>
      <c r="Z18" s="86">
        <f>E18+I18+M18+Q18+U18</f>
        <v>859</v>
      </c>
      <c r="AA18" s="87">
        <f>AVERAGE(F18,J18,N18,R18,V18)</f>
        <v>189.8</v>
      </c>
      <c r="AB18" s="88">
        <f>AVERAGE(F18,J18,N18,R18,V18)-D18</f>
        <v>171.8</v>
      </c>
      <c r="AC18" s="384"/>
    </row>
    <row r="19" spans="2:29" s="62" customFormat="1" ht="49.5" customHeight="1">
      <c r="B19" s="458" t="s">
        <v>116</v>
      </c>
      <c r="C19" s="459"/>
      <c r="D19" s="63">
        <f>SUM(D20:D22)</f>
        <v>125</v>
      </c>
      <c r="E19" s="106">
        <f>SUM(E20:E22)</f>
        <v>472</v>
      </c>
      <c r="F19" s="92">
        <f>SUM(F20:F22)</f>
        <v>597</v>
      </c>
      <c r="G19" s="92">
        <f>F15</f>
        <v>616</v>
      </c>
      <c r="H19" s="70" t="str">
        <f>B15</f>
        <v>Toode </v>
      </c>
      <c r="I19" s="108">
        <f>SUM(I20:I22)</f>
        <v>463</v>
      </c>
      <c r="J19" s="92">
        <f>SUM(J20:J22)</f>
        <v>588</v>
      </c>
      <c r="K19" s="92">
        <f>J11</f>
        <v>515</v>
      </c>
      <c r="L19" s="70" t="str">
        <f>B11</f>
        <v>Aru Rail</v>
      </c>
      <c r="M19" s="72">
        <f>SUM(M20:M22)</f>
        <v>460</v>
      </c>
      <c r="N19" s="94">
        <f>SUM(N20:N22)</f>
        <v>585</v>
      </c>
      <c r="O19" s="92">
        <f>N7</f>
        <v>555</v>
      </c>
      <c r="P19" s="70" t="str">
        <f>B7</f>
        <v>Würth</v>
      </c>
      <c r="Q19" s="71">
        <f>SUM(Q20:Q22)</f>
        <v>506</v>
      </c>
      <c r="R19" s="94">
        <f>SUM(R20:R22)</f>
        <v>631</v>
      </c>
      <c r="S19" s="92">
        <f>R23</f>
        <v>626</v>
      </c>
      <c r="T19" s="70" t="str">
        <f>B23</f>
        <v>Telfer</v>
      </c>
      <c r="U19" s="71">
        <f>SUM(U20:U22)</f>
        <v>510</v>
      </c>
      <c r="V19" s="94">
        <f>SUM(V20:V22)</f>
        <v>635</v>
      </c>
      <c r="W19" s="92">
        <f>V27</f>
        <v>593</v>
      </c>
      <c r="X19" s="70" t="str">
        <f>B27</f>
        <v>Assar</v>
      </c>
      <c r="Y19" s="73">
        <f t="shared" si="0"/>
        <v>3036</v>
      </c>
      <c r="Z19" s="71">
        <f>SUM(Z20:Z22)</f>
        <v>2411</v>
      </c>
      <c r="AA19" s="91">
        <f>AVERAGE(AA20,AA21,AA22)</f>
        <v>202.4</v>
      </c>
      <c r="AB19" s="75">
        <f>AVERAGE(AB20,AB21,AB22)</f>
        <v>160.73333333333332</v>
      </c>
      <c r="AC19" s="382">
        <f>G20+K20+O20+S20+W20</f>
        <v>4</v>
      </c>
    </row>
    <row r="20" spans="2:29" s="62" customFormat="1" ht="17.25" customHeight="1">
      <c r="B20" s="361" t="s">
        <v>117</v>
      </c>
      <c r="C20" s="361"/>
      <c r="D20" s="76">
        <v>57</v>
      </c>
      <c r="E20" s="79">
        <v>113</v>
      </c>
      <c r="F20" s="78">
        <f>D20+E20</f>
        <v>170</v>
      </c>
      <c r="G20" s="373">
        <v>0</v>
      </c>
      <c r="H20" s="374"/>
      <c r="I20" s="79">
        <v>126</v>
      </c>
      <c r="J20" s="78">
        <f>D20+I20</f>
        <v>183</v>
      </c>
      <c r="K20" s="373">
        <v>1</v>
      </c>
      <c r="L20" s="374"/>
      <c r="M20" s="79">
        <v>105</v>
      </c>
      <c r="N20" s="78">
        <f>D20+M20</f>
        <v>162</v>
      </c>
      <c r="O20" s="373">
        <v>1</v>
      </c>
      <c r="P20" s="374"/>
      <c r="Q20" s="77">
        <v>147</v>
      </c>
      <c r="R20" s="80">
        <f>D20+Q20</f>
        <v>204</v>
      </c>
      <c r="S20" s="373">
        <v>1</v>
      </c>
      <c r="T20" s="374"/>
      <c r="U20" s="77">
        <v>129</v>
      </c>
      <c r="V20" s="80">
        <f>D20+U20</f>
        <v>186</v>
      </c>
      <c r="W20" s="373">
        <v>1</v>
      </c>
      <c r="X20" s="374"/>
      <c r="Y20" s="78">
        <f t="shared" si="0"/>
        <v>905</v>
      </c>
      <c r="Z20" s="79">
        <f>E20+I20+M20+Q20+U20</f>
        <v>620</v>
      </c>
      <c r="AA20" s="81">
        <f>AVERAGE(F20,J20,N20,R20,V20)</f>
        <v>181</v>
      </c>
      <c r="AB20" s="82">
        <f>AVERAGE(F20,J20,N20,R20,V20)-D20</f>
        <v>124</v>
      </c>
      <c r="AC20" s="383"/>
    </row>
    <row r="21" spans="2:29" s="62" customFormat="1" ht="17.25" customHeight="1">
      <c r="B21" s="361" t="s">
        <v>105</v>
      </c>
      <c r="C21" s="361"/>
      <c r="D21" s="76">
        <v>39</v>
      </c>
      <c r="E21" s="95">
        <v>159</v>
      </c>
      <c r="F21" s="78">
        <f>D21+E21</f>
        <v>198</v>
      </c>
      <c r="G21" s="375"/>
      <c r="H21" s="376"/>
      <c r="I21" s="79">
        <v>140</v>
      </c>
      <c r="J21" s="78">
        <f>D21+I21</f>
        <v>179</v>
      </c>
      <c r="K21" s="375"/>
      <c r="L21" s="376"/>
      <c r="M21" s="79">
        <v>137</v>
      </c>
      <c r="N21" s="78">
        <f>D21+M21</f>
        <v>176</v>
      </c>
      <c r="O21" s="375"/>
      <c r="P21" s="376"/>
      <c r="Q21" s="77">
        <v>134</v>
      </c>
      <c r="R21" s="80">
        <f>D21+Q21</f>
        <v>173</v>
      </c>
      <c r="S21" s="375"/>
      <c r="T21" s="376"/>
      <c r="U21" s="77">
        <v>155</v>
      </c>
      <c r="V21" s="80">
        <f>D21+U21</f>
        <v>194</v>
      </c>
      <c r="W21" s="375"/>
      <c r="X21" s="376"/>
      <c r="Y21" s="78">
        <f t="shared" si="0"/>
        <v>920</v>
      </c>
      <c r="Z21" s="79">
        <f>E21+I21+M21+Q21+U21</f>
        <v>725</v>
      </c>
      <c r="AA21" s="81">
        <f>AVERAGE(F21,J21,N21,R21,V21)</f>
        <v>184</v>
      </c>
      <c r="AB21" s="82">
        <f>AVERAGE(F21,J21,N21,R21,V21)-D21</f>
        <v>145</v>
      </c>
      <c r="AC21" s="383"/>
    </row>
    <row r="22" spans="2:29" s="62" customFormat="1" ht="17.25" customHeight="1" thickBot="1">
      <c r="B22" s="430" t="s">
        <v>118</v>
      </c>
      <c r="C22" s="431"/>
      <c r="D22" s="83">
        <v>29</v>
      </c>
      <c r="E22" s="84">
        <v>200</v>
      </c>
      <c r="F22" s="85">
        <f>D22+E22</f>
        <v>229</v>
      </c>
      <c r="G22" s="377"/>
      <c r="H22" s="378"/>
      <c r="I22" s="86">
        <v>197</v>
      </c>
      <c r="J22" s="85">
        <f>D22+I22</f>
        <v>226</v>
      </c>
      <c r="K22" s="377"/>
      <c r="L22" s="378"/>
      <c r="M22" s="86">
        <v>218</v>
      </c>
      <c r="N22" s="85">
        <f>D22+M22</f>
        <v>247</v>
      </c>
      <c r="O22" s="377"/>
      <c r="P22" s="378"/>
      <c r="Q22" s="77">
        <v>225</v>
      </c>
      <c r="R22" s="80">
        <f>D22+Q22</f>
        <v>254</v>
      </c>
      <c r="S22" s="377"/>
      <c r="T22" s="378"/>
      <c r="U22" s="77">
        <v>226</v>
      </c>
      <c r="V22" s="85">
        <f>D22+U22</f>
        <v>255</v>
      </c>
      <c r="W22" s="377"/>
      <c r="X22" s="378"/>
      <c r="Y22" s="85">
        <f t="shared" si="0"/>
        <v>1211</v>
      </c>
      <c r="Z22" s="86">
        <f>E22+I22+M22+Q22+U22</f>
        <v>1066</v>
      </c>
      <c r="AA22" s="87">
        <f>AVERAGE(F22,J22,N22,R22,V22)</f>
        <v>242.2</v>
      </c>
      <c r="AB22" s="88">
        <f>AVERAGE(F22,J22,N22,R22,V22)-D22</f>
        <v>213.2</v>
      </c>
      <c r="AC22" s="384"/>
    </row>
    <row r="23" spans="2:29" s="62" customFormat="1" ht="48" customHeight="1">
      <c r="B23" s="368" t="s">
        <v>60</v>
      </c>
      <c r="C23" s="369"/>
      <c r="D23" s="63">
        <f>SUM(D24:D26)</f>
        <v>60</v>
      </c>
      <c r="E23" s="106">
        <f>SUM(E24:E26)</f>
        <v>463</v>
      </c>
      <c r="F23" s="92">
        <f>SUM(F24:F26)</f>
        <v>523</v>
      </c>
      <c r="G23" s="92">
        <f>F11</f>
        <v>541</v>
      </c>
      <c r="H23" s="70" t="str">
        <f>B11</f>
        <v>Aru Rail</v>
      </c>
      <c r="I23" s="64">
        <f>SUM(I24:I26)</f>
        <v>612</v>
      </c>
      <c r="J23" s="92">
        <f>SUM(J24:J26)</f>
        <v>672</v>
      </c>
      <c r="K23" s="92">
        <f>J7</f>
        <v>556</v>
      </c>
      <c r="L23" s="70" t="str">
        <f>B7</f>
        <v>Würth</v>
      </c>
      <c r="M23" s="72">
        <f>M53114</f>
        <v>0</v>
      </c>
      <c r="N23" s="93">
        <f>SUM(N24:N26)</f>
        <v>536</v>
      </c>
      <c r="O23" s="92">
        <f>N27</f>
        <v>588</v>
      </c>
      <c r="P23" s="70" t="str">
        <f>B27</f>
        <v>Assar</v>
      </c>
      <c r="Q23" s="71">
        <f>SUM(Q24:Q26)</f>
        <v>566</v>
      </c>
      <c r="R23" s="93">
        <f>SUM(R24:R26)</f>
        <v>626</v>
      </c>
      <c r="S23" s="92">
        <f>R19</f>
        <v>631</v>
      </c>
      <c r="T23" s="70" t="str">
        <f>B19</f>
        <v>Kunda Trans</v>
      </c>
      <c r="U23" s="71">
        <f>SUM(U24:U26)</f>
        <v>521</v>
      </c>
      <c r="V23" s="93">
        <f>SUM(V24:V26)</f>
        <v>581</v>
      </c>
      <c r="W23" s="92">
        <f>V15</f>
        <v>623</v>
      </c>
      <c r="X23" s="70" t="str">
        <f>B15</f>
        <v>Toode </v>
      </c>
      <c r="Y23" s="73">
        <f t="shared" si="0"/>
        <v>2938</v>
      </c>
      <c r="Z23" s="71">
        <f>SUM(Z24:Z26)</f>
        <v>2638</v>
      </c>
      <c r="AA23" s="91">
        <f>AVERAGE(AA24,AA25,AA26)</f>
        <v>195.86666666666667</v>
      </c>
      <c r="AB23" s="75">
        <f>AVERAGE(AB24,AB25,AB26)</f>
        <v>175.86666666666667</v>
      </c>
      <c r="AC23" s="382">
        <f>G24+K24+O24+S24+W24</f>
        <v>1</v>
      </c>
    </row>
    <row r="24" spans="2:29" s="62" customFormat="1" ht="17.25" customHeight="1">
      <c r="B24" s="357" t="s">
        <v>136</v>
      </c>
      <c r="C24" s="354"/>
      <c r="D24" s="76">
        <v>26</v>
      </c>
      <c r="E24" s="79">
        <v>129</v>
      </c>
      <c r="F24" s="78">
        <f>D24+E24</f>
        <v>155</v>
      </c>
      <c r="G24" s="373">
        <v>0</v>
      </c>
      <c r="H24" s="374"/>
      <c r="I24" s="79">
        <v>214</v>
      </c>
      <c r="J24" s="78">
        <f>D24+I24</f>
        <v>240</v>
      </c>
      <c r="K24" s="373">
        <v>1</v>
      </c>
      <c r="L24" s="374"/>
      <c r="M24" s="79">
        <v>153</v>
      </c>
      <c r="N24" s="78">
        <f>D24+M24</f>
        <v>179</v>
      </c>
      <c r="O24" s="373">
        <v>0</v>
      </c>
      <c r="P24" s="374"/>
      <c r="Q24" s="77">
        <v>150</v>
      </c>
      <c r="R24" s="80">
        <f>D24+Q24</f>
        <v>176</v>
      </c>
      <c r="S24" s="373">
        <v>0</v>
      </c>
      <c r="T24" s="374"/>
      <c r="U24" s="77">
        <v>183</v>
      </c>
      <c r="V24" s="80">
        <f>D24+U24</f>
        <v>209</v>
      </c>
      <c r="W24" s="373">
        <v>0</v>
      </c>
      <c r="X24" s="374"/>
      <c r="Y24" s="78">
        <f t="shared" si="0"/>
        <v>959</v>
      </c>
      <c r="Z24" s="79">
        <f>E24+I24+M24+Q24+U24</f>
        <v>829</v>
      </c>
      <c r="AA24" s="81">
        <f>AVERAGE(F24,J24,N24,R24,V24)</f>
        <v>191.8</v>
      </c>
      <c r="AB24" s="82">
        <f>AVERAGE(F24,J24,N24,R24,V24)-D24</f>
        <v>165.8</v>
      </c>
      <c r="AC24" s="383"/>
    </row>
    <row r="25" spans="2:29" s="62" customFormat="1" ht="17.25" customHeight="1">
      <c r="B25" s="357" t="s">
        <v>137</v>
      </c>
      <c r="C25" s="354"/>
      <c r="D25" s="76">
        <v>21</v>
      </c>
      <c r="E25" s="77">
        <v>171</v>
      </c>
      <c r="F25" s="78">
        <f>D25+E25</f>
        <v>192</v>
      </c>
      <c r="G25" s="375"/>
      <c r="H25" s="376"/>
      <c r="I25" s="79">
        <v>205</v>
      </c>
      <c r="J25" s="78">
        <f>D25+I25</f>
        <v>226</v>
      </c>
      <c r="K25" s="375"/>
      <c r="L25" s="376"/>
      <c r="M25" s="79">
        <v>163</v>
      </c>
      <c r="N25" s="78">
        <f>D25+M25</f>
        <v>184</v>
      </c>
      <c r="O25" s="375"/>
      <c r="P25" s="376"/>
      <c r="Q25" s="77">
        <v>235</v>
      </c>
      <c r="R25" s="80">
        <f>D25+Q25</f>
        <v>256</v>
      </c>
      <c r="S25" s="375"/>
      <c r="T25" s="376"/>
      <c r="U25" s="77">
        <v>171</v>
      </c>
      <c r="V25" s="80">
        <f>D25+U25</f>
        <v>192</v>
      </c>
      <c r="W25" s="375"/>
      <c r="X25" s="376"/>
      <c r="Y25" s="78">
        <f t="shared" si="0"/>
        <v>1050</v>
      </c>
      <c r="Z25" s="79">
        <f>E25+I25+M25+Q25+U25</f>
        <v>945</v>
      </c>
      <c r="AA25" s="81">
        <f>AVERAGE(F25,J25,N25,R25,V25)</f>
        <v>210</v>
      </c>
      <c r="AB25" s="82">
        <f>AVERAGE(F25,J25,N25,R25,V25)-D25</f>
        <v>189</v>
      </c>
      <c r="AC25" s="383"/>
    </row>
    <row r="26" spans="2:29" s="62" customFormat="1" ht="17.25" customHeight="1" thickBot="1">
      <c r="B26" s="362" t="s">
        <v>138</v>
      </c>
      <c r="C26" s="363"/>
      <c r="D26" s="83">
        <v>13</v>
      </c>
      <c r="E26" s="84">
        <v>163</v>
      </c>
      <c r="F26" s="85">
        <f>D26+E26</f>
        <v>176</v>
      </c>
      <c r="G26" s="377"/>
      <c r="H26" s="378"/>
      <c r="I26" s="86">
        <v>193</v>
      </c>
      <c r="J26" s="85">
        <f>D26+I26</f>
        <v>206</v>
      </c>
      <c r="K26" s="377"/>
      <c r="L26" s="378"/>
      <c r="M26" s="86">
        <v>160</v>
      </c>
      <c r="N26" s="85">
        <f>D26+M26</f>
        <v>173</v>
      </c>
      <c r="O26" s="377"/>
      <c r="P26" s="378"/>
      <c r="Q26" s="77">
        <v>181</v>
      </c>
      <c r="R26" s="80">
        <f>D26+Q26</f>
        <v>194</v>
      </c>
      <c r="S26" s="377"/>
      <c r="T26" s="378"/>
      <c r="U26" s="77">
        <v>167</v>
      </c>
      <c r="V26" s="85">
        <f>D26+U26</f>
        <v>180</v>
      </c>
      <c r="W26" s="377"/>
      <c r="X26" s="378"/>
      <c r="Y26" s="85">
        <f t="shared" si="0"/>
        <v>929</v>
      </c>
      <c r="Z26" s="86">
        <f>E26+I26+M26+Q26+U26</f>
        <v>864</v>
      </c>
      <c r="AA26" s="87">
        <f>AVERAGE(F26,J26,N26,R26,V26)</f>
        <v>185.8</v>
      </c>
      <c r="AB26" s="88">
        <f>AVERAGE(F26,J26,N26,R26,V26)-D26</f>
        <v>172.8</v>
      </c>
      <c r="AC26" s="384"/>
    </row>
    <row r="27" spans="2:29" s="62" customFormat="1" ht="49.5" customHeight="1">
      <c r="B27" s="368" t="s">
        <v>64</v>
      </c>
      <c r="C27" s="369"/>
      <c r="D27" s="63">
        <f>SUM(D28:D30)</f>
        <v>78</v>
      </c>
      <c r="E27" s="106">
        <f>SUM(E28:E30)</f>
        <v>403</v>
      </c>
      <c r="F27" s="92">
        <f>SUM(F28:F30)</f>
        <v>481</v>
      </c>
      <c r="G27" s="92">
        <f>F7</f>
        <v>489</v>
      </c>
      <c r="H27" s="70" t="str">
        <f>B7</f>
        <v>Würth</v>
      </c>
      <c r="I27" s="64">
        <f>SUM(I28:I30)</f>
        <v>531</v>
      </c>
      <c r="J27" s="92">
        <f>SUM(J28:J30)</f>
        <v>609</v>
      </c>
      <c r="K27" s="92">
        <f>J15</f>
        <v>590</v>
      </c>
      <c r="L27" s="70" t="str">
        <f>B15</f>
        <v>Toode </v>
      </c>
      <c r="M27" s="72">
        <f>SUM(M28:M30)</f>
        <v>510</v>
      </c>
      <c r="N27" s="94">
        <f>SUM(N28:N30)</f>
        <v>588</v>
      </c>
      <c r="O27" s="92">
        <f>N23</f>
        <v>536</v>
      </c>
      <c r="P27" s="70" t="str">
        <f>B23</f>
        <v>Telfer</v>
      </c>
      <c r="Q27" s="71">
        <f>SUM(Q28:Q30)</f>
        <v>487</v>
      </c>
      <c r="R27" s="94">
        <f>SUM(R28:R30)</f>
        <v>565</v>
      </c>
      <c r="S27" s="92">
        <f>R11</f>
        <v>550</v>
      </c>
      <c r="T27" s="70" t="str">
        <f>B11</f>
        <v>Aru Rail</v>
      </c>
      <c r="U27" s="71">
        <f>SUM(U28:U30)</f>
        <v>515</v>
      </c>
      <c r="V27" s="94">
        <f>SUM(V28:V30)</f>
        <v>593</v>
      </c>
      <c r="W27" s="92">
        <f>V19</f>
        <v>635</v>
      </c>
      <c r="X27" s="70" t="str">
        <f>B19</f>
        <v>Kunda Trans</v>
      </c>
      <c r="Y27" s="73">
        <f t="shared" si="0"/>
        <v>2836</v>
      </c>
      <c r="Z27" s="71">
        <f>SUM(Z28:Z30)</f>
        <v>2446</v>
      </c>
      <c r="AA27" s="91">
        <f>AVERAGE(AA28,AA29,AA30)</f>
        <v>189.0666666666667</v>
      </c>
      <c r="AB27" s="75">
        <f>AVERAGE(AB28,AB29,AB30)</f>
        <v>163.06666666666666</v>
      </c>
      <c r="AC27" s="382">
        <f>G28+K28+O28+S28+W28</f>
        <v>3</v>
      </c>
    </row>
    <row r="28" spans="2:29" s="62" customFormat="1" ht="17.25" customHeight="1">
      <c r="B28" s="215" t="s">
        <v>113</v>
      </c>
      <c r="C28" s="216"/>
      <c r="D28" s="76">
        <v>36</v>
      </c>
      <c r="E28" s="77">
        <v>125</v>
      </c>
      <c r="F28" s="78">
        <f>D28+E28</f>
        <v>161</v>
      </c>
      <c r="G28" s="373">
        <v>0</v>
      </c>
      <c r="H28" s="374"/>
      <c r="I28" s="79">
        <v>107</v>
      </c>
      <c r="J28" s="78">
        <f>D28+I28</f>
        <v>143</v>
      </c>
      <c r="K28" s="373">
        <v>1</v>
      </c>
      <c r="L28" s="374"/>
      <c r="M28" s="79">
        <v>155</v>
      </c>
      <c r="N28" s="78">
        <f>D28+M28</f>
        <v>191</v>
      </c>
      <c r="O28" s="373">
        <v>1</v>
      </c>
      <c r="P28" s="374"/>
      <c r="Q28" s="77">
        <v>147</v>
      </c>
      <c r="R28" s="80">
        <f>D28+Q28</f>
        <v>183</v>
      </c>
      <c r="S28" s="373">
        <v>1</v>
      </c>
      <c r="T28" s="374"/>
      <c r="U28" s="77">
        <v>138</v>
      </c>
      <c r="V28" s="80">
        <f>D28+U28</f>
        <v>174</v>
      </c>
      <c r="W28" s="373">
        <v>0</v>
      </c>
      <c r="X28" s="374"/>
      <c r="Y28" s="78">
        <f>F28+J28+N28+R28+V28</f>
        <v>852</v>
      </c>
      <c r="Z28" s="79">
        <f>E28+I28+M28+Q28+U28</f>
        <v>672</v>
      </c>
      <c r="AA28" s="81">
        <f>AVERAGE(F28,J28,N28,R28,V28)</f>
        <v>170.4</v>
      </c>
      <c r="AB28" s="82">
        <f>AVERAGE(F28,J28,N28,R28,V28)-D28</f>
        <v>134.4</v>
      </c>
      <c r="AC28" s="383"/>
    </row>
    <row r="29" spans="2:29" s="62" customFormat="1" ht="17.25" customHeight="1">
      <c r="B29" s="357" t="s">
        <v>112</v>
      </c>
      <c r="C29" s="354"/>
      <c r="D29" s="76">
        <v>36</v>
      </c>
      <c r="E29" s="77">
        <v>107</v>
      </c>
      <c r="F29" s="78">
        <f>D29+E29</f>
        <v>143</v>
      </c>
      <c r="G29" s="375"/>
      <c r="H29" s="376"/>
      <c r="I29" s="79">
        <v>203</v>
      </c>
      <c r="J29" s="78">
        <f>D29+I29</f>
        <v>239</v>
      </c>
      <c r="K29" s="375"/>
      <c r="L29" s="376"/>
      <c r="M29" s="79">
        <v>152</v>
      </c>
      <c r="N29" s="78">
        <f>D29+M29</f>
        <v>188</v>
      </c>
      <c r="O29" s="375"/>
      <c r="P29" s="376"/>
      <c r="Q29" s="77">
        <v>173</v>
      </c>
      <c r="R29" s="80">
        <f>D29+Q29</f>
        <v>209</v>
      </c>
      <c r="S29" s="375"/>
      <c r="T29" s="376"/>
      <c r="U29" s="77">
        <v>150</v>
      </c>
      <c r="V29" s="80">
        <f>D29+U29</f>
        <v>186</v>
      </c>
      <c r="W29" s="375"/>
      <c r="X29" s="376"/>
      <c r="Y29" s="78">
        <f>F29+J29+N29+R29+V29</f>
        <v>965</v>
      </c>
      <c r="Z29" s="79">
        <f>E29+I29+M29+Q29+U29</f>
        <v>785</v>
      </c>
      <c r="AA29" s="81">
        <f>AVERAGE(F29,J29,N29,R29,V29)</f>
        <v>193</v>
      </c>
      <c r="AB29" s="82">
        <f>AVERAGE(F29,J29,N29,R29,V29)-D29</f>
        <v>157</v>
      </c>
      <c r="AC29" s="383"/>
    </row>
    <row r="30" spans="2:29" s="62" customFormat="1" ht="17.25" customHeight="1" thickBot="1">
      <c r="B30" s="413" t="s">
        <v>104</v>
      </c>
      <c r="C30" s="414"/>
      <c r="D30" s="83">
        <v>6</v>
      </c>
      <c r="E30" s="84">
        <v>171</v>
      </c>
      <c r="F30" s="85">
        <f>D30+E30</f>
        <v>177</v>
      </c>
      <c r="G30" s="377"/>
      <c r="H30" s="378"/>
      <c r="I30" s="86">
        <v>221</v>
      </c>
      <c r="J30" s="85">
        <f>D30+I30</f>
        <v>227</v>
      </c>
      <c r="K30" s="377"/>
      <c r="L30" s="378"/>
      <c r="M30" s="86">
        <v>203</v>
      </c>
      <c r="N30" s="85">
        <f>D30+M30</f>
        <v>209</v>
      </c>
      <c r="O30" s="377"/>
      <c r="P30" s="378"/>
      <c r="Q30" s="86">
        <v>167</v>
      </c>
      <c r="R30" s="85">
        <f>D30+Q30</f>
        <v>173</v>
      </c>
      <c r="S30" s="377"/>
      <c r="T30" s="378"/>
      <c r="U30" s="86">
        <v>227</v>
      </c>
      <c r="V30" s="85">
        <f>D30+U30</f>
        <v>233</v>
      </c>
      <c r="W30" s="377"/>
      <c r="X30" s="378"/>
      <c r="Y30" s="85">
        <f>F30+J30+N30+R30+V30</f>
        <v>1019</v>
      </c>
      <c r="Z30" s="86">
        <f>E30+I30+M30+Q30+U30</f>
        <v>989</v>
      </c>
      <c r="AA30" s="87">
        <f>AVERAGE(F30,J30,N30,R30,V30)</f>
        <v>203.8</v>
      </c>
      <c r="AB30" s="88">
        <f>AVERAGE(F30,J30,N30,R30,V30)-D30</f>
        <v>197.8</v>
      </c>
      <c r="AC30" s="384"/>
    </row>
    <row r="31" spans="2:29" s="62" customFormat="1" ht="17.25" customHeight="1">
      <c r="B31" s="96"/>
      <c r="C31" s="96"/>
      <c r="D31" s="97"/>
      <c r="E31" s="98"/>
      <c r="F31" s="99"/>
      <c r="G31" s="100"/>
      <c r="H31" s="100"/>
      <c r="I31" s="98"/>
      <c r="J31" s="99"/>
      <c r="K31" s="100"/>
      <c r="L31" s="100"/>
      <c r="M31" s="98"/>
      <c r="N31" s="99"/>
      <c r="O31" s="100"/>
      <c r="P31" s="100"/>
      <c r="Q31" s="98"/>
      <c r="R31" s="99"/>
      <c r="S31" s="100"/>
      <c r="T31" s="100"/>
      <c r="U31" s="98"/>
      <c r="V31" s="99"/>
      <c r="W31" s="100"/>
      <c r="X31" s="100"/>
      <c r="Y31" s="99"/>
      <c r="Z31" s="109"/>
      <c r="AA31" s="102"/>
      <c r="AB31" s="101"/>
      <c r="AC31" s="103"/>
    </row>
    <row r="32" spans="2:29" s="62" customFormat="1" ht="17.25" customHeight="1">
      <c r="B32" s="96"/>
      <c r="C32" s="96"/>
      <c r="D32" s="97"/>
      <c r="E32" s="98"/>
      <c r="F32" s="99"/>
      <c r="G32" s="100"/>
      <c r="H32" s="100"/>
      <c r="I32" s="98"/>
      <c r="J32" s="99"/>
      <c r="K32" s="100"/>
      <c r="L32" s="100"/>
      <c r="M32" s="98"/>
      <c r="N32" s="99"/>
      <c r="O32" s="100"/>
      <c r="P32" s="100"/>
      <c r="Q32" s="98"/>
      <c r="R32" s="99"/>
      <c r="S32" s="100"/>
      <c r="T32" s="100"/>
      <c r="U32" s="98"/>
      <c r="V32" s="99"/>
      <c r="W32" s="100"/>
      <c r="X32" s="100"/>
      <c r="Y32" s="99"/>
      <c r="Z32" s="109"/>
      <c r="AA32" s="102"/>
      <c r="AB32" s="101"/>
      <c r="AC32" s="103"/>
    </row>
    <row r="33" spans="2:29" s="62" customFormat="1" ht="17.25" customHeight="1">
      <c r="B33" s="96"/>
      <c r="C33" s="96"/>
      <c r="D33" s="97"/>
      <c r="E33" s="98"/>
      <c r="F33" s="99"/>
      <c r="G33" s="100"/>
      <c r="H33" s="100"/>
      <c r="I33" s="98"/>
      <c r="J33" s="99"/>
      <c r="K33" s="100"/>
      <c r="L33" s="100"/>
      <c r="M33" s="98"/>
      <c r="N33" s="99"/>
      <c r="O33" s="100"/>
      <c r="P33" s="100"/>
      <c r="Q33" s="98"/>
      <c r="R33" s="99"/>
      <c r="S33" s="100"/>
      <c r="T33" s="100"/>
      <c r="U33" s="98"/>
      <c r="V33" s="99"/>
      <c r="W33" s="100"/>
      <c r="X33" s="100"/>
      <c r="Y33" s="99"/>
      <c r="Z33" s="109"/>
      <c r="AA33" s="102"/>
      <c r="AB33" s="101"/>
      <c r="AC33" s="103"/>
    </row>
    <row r="34" spans="2:29" ht="17.25" customHeight="1">
      <c r="B34" s="1"/>
      <c r="C34" s="1"/>
      <c r="D34" s="1"/>
      <c r="E34" s="42"/>
      <c r="F34" s="43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42"/>
    </row>
    <row r="35" spans="2:29" ht="17.25" customHeight="1">
      <c r="B35" s="186"/>
      <c r="C35" s="186"/>
      <c r="D35" s="1"/>
      <c r="E35" s="42"/>
      <c r="F35" s="398" t="s">
        <v>248</v>
      </c>
      <c r="G35" s="398"/>
      <c r="H35" s="398"/>
      <c r="I35" s="398"/>
      <c r="J35" s="398"/>
      <c r="K35" s="398"/>
      <c r="L35" s="398"/>
      <c r="M35" s="398"/>
      <c r="N35" s="398"/>
      <c r="O35" s="398"/>
      <c r="P35" s="398"/>
      <c r="Q35" s="398"/>
      <c r="R35" s="398"/>
      <c r="S35" s="1"/>
      <c r="T35" s="1"/>
      <c r="U35" s="1"/>
      <c r="V35" s="1"/>
      <c r="W35" s="392" t="s">
        <v>79</v>
      </c>
      <c r="X35" s="392"/>
      <c r="Y35" s="392"/>
      <c r="Z35" s="392"/>
      <c r="AA35" s="1"/>
      <c r="AB35" s="1"/>
      <c r="AC35" s="42"/>
    </row>
    <row r="36" spans="2:29" ht="34.5" customHeight="1" thickBot="1">
      <c r="B36" s="204" t="s">
        <v>66</v>
      </c>
      <c r="C36" s="205"/>
      <c r="D36" s="1"/>
      <c r="E36" s="42"/>
      <c r="F36" s="398"/>
      <c r="G36" s="398"/>
      <c r="H36" s="398"/>
      <c r="I36" s="398"/>
      <c r="J36" s="398"/>
      <c r="K36" s="398"/>
      <c r="L36" s="398"/>
      <c r="M36" s="398"/>
      <c r="N36" s="398"/>
      <c r="O36" s="398"/>
      <c r="P36" s="398"/>
      <c r="Q36" s="398"/>
      <c r="R36" s="398"/>
      <c r="S36" s="1"/>
      <c r="T36" s="1"/>
      <c r="U36" s="1"/>
      <c r="V36" s="1"/>
      <c r="W36" s="393"/>
      <c r="X36" s="393"/>
      <c r="Y36" s="393"/>
      <c r="Z36" s="393"/>
      <c r="AA36" s="1"/>
      <c r="AB36" s="1"/>
      <c r="AC36" s="42"/>
    </row>
    <row r="37" spans="2:29" s="44" customFormat="1" ht="17.25" customHeight="1">
      <c r="B37" s="416" t="s">
        <v>1</v>
      </c>
      <c r="C37" s="435"/>
      <c r="D37" s="104" t="s">
        <v>31</v>
      </c>
      <c r="E37" s="45"/>
      <c r="F37" s="46" t="s">
        <v>35</v>
      </c>
      <c r="G37" s="396" t="s">
        <v>36</v>
      </c>
      <c r="H37" s="397"/>
      <c r="I37" s="47"/>
      <c r="J37" s="46" t="s">
        <v>37</v>
      </c>
      <c r="K37" s="396" t="s">
        <v>36</v>
      </c>
      <c r="L37" s="397"/>
      <c r="M37" s="48"/>
      <c r="N37" s="46" t="s">
        <v>38</v>
      </c>
      <c r="O37" s="396" t="s">
        <v>36</v>
      </c>
      <c r="P37" s="397"/>
      <c r="Q37" s="48"/>
      <c r="R37" s="46" t="s">
        <v>39</v>
      </c>
      <c r="S37" s="396" t="s">
        <v>36</v>
      </c>
      <c r="T37" s="397"/>
      <c r="U37" s="49"/>
      <c r="V37" s="46" t="s">
        <v>40</v>
      </c>
      <c r="W37" s="396" t="s">
        <v>36</v>
      </c>
      <c r="X37" s="397"/>
      <c r="Y37" s="110" t="s">
        <v>41</v>
      </c>
      <c r="Z37" s="50"/>
      <c r="AA37" s="51" t="s">
        <v>42</v>
      </c>
      <c r="AB37" s="52" t="s">
        <v>43</v>
      </c>
      <c r="AC37" s="277" t="s">
        <v>41</v>
      </c>
    </row>
    <row r="38" spans="2:29" s="44" customFormat="1" ht="17.25" customHeight="1" thickBot="1">
      <c r="B38" s="390" t="s">
        <v>44</v>
      </c>
      <c r="C38" s="434"/>
      <c r="D38" s="270"/>
      <c r="E38" s="53"/>
      <c r="F38" s="54" t="s">
        <v>45</v>
      </c>
      <c r="G38" s="387" t="s">
        <v>46</v>
      </c>
      <c r="H38" s="388"/>
      <c r="I38" s="55"/>
      <c r="J38" s="54" t="s">
        <v>45</v>
      </c>
      <c r="K38" s="387" t="s">
        <v>46</v>
      </c>
      <c r="L38" s="388"/>
      <c r="M38" s="54"/>
      <c r="N38" s="54" t="s">
        <v>45</v>
      </c>
      <c r="O38" s="387" t="s">
        <v>46</v>
      </c>
      <c r="P38" s="388"/>
      <c r="Q38" s="54"/>
      <c r="R38" s="54" t="s">
        <v>45</v>
      </c>
      <c r="S38" s="387" t="s">
        <v>46</v>
      </c>
      <c r="T38" s="388"/>
      <c r="U38" s="56"/>
      <c r="V38" s="54" t="s">
        <v>45</v>
      </c>
      <c r="W38" s="387" t="s">
        <v>46</v>
      </c>
      <c r="X38" s="388"/>
      <c r="Y38" s="57" t="s">
        <v>45</v>
      </c>
      <c r="Z38" s="58" t="s">
        <v>47</v>
      </c>
      <c r="AA38" s="59" t="s">
        <v>48</v>
      </c>
      <c r="AB38" s="60" t="s">
        <v>49</v>
      </c>
      <c r="AC38" s="61" t="s">
        <v>50</v>
      </c>
    </row>
    <row r="39" spans="2:29" s="62" customFormat="1" ht="49.5" customHeight="1">
      <c r="B39" s="380" t="s">
        <v>69</v>
      </c>
      <c r="C39" s="381"/>
      <c r="D39" s="63">
        <f>SUM(D40:D42)</f>
        <v>153</v>
      </c>
      <c r="E39" s="64">
        <f>SUM(E40:E42)</f>
        <v>426</v>
      </c>
      <c r="F39" s="92">
        <f>SUM(F40:F42)</f>
        <v>579</v>
      </c>
      <c r="G39" s="66">
        <f>F59</f>
        <v>510</v>
      </c>
      <c r="H39" s="67" t="str">
        <f>B59</f>
        <v>Dan Arpo  </v>
      </c>
      <c r="I39" s="68">
        <f>SUM(I40:I42)</f>
        <v>363</v>
      </c>
      <c r="J39" s="69">
        <f>SUM(J40:J42)</f>
        <v>516</v>
      </c>
      <c r="K39" s="69">
        <f>J55</f>
        <v>485</v>
      </c>
      <c r="L39" s="70" t="str">
        <f>B55</f>
        <v>Temper</v>
      </c>
      <c r="M39" s="72">
        <f>SUM(M40:M42)</f>
        <v>443</v>
      </c>
      <c r="N39" s="66">
        <f>SUM(N40:N42)</f>
        <v>596</v>
      </c>
      <c r="O39" s="66">
        <f>N51</f>
        <v>576</v>
      </c>
      <c r="P39" s="67" t="str">
        <f>B51</f>
        <v>Silfer</v>
      </c>
      <c r="Q39" s="72">
        <f>SUM(Q40:Q42)</f>
        <v>324</v>
      </c>
      <c r="R39" s="66">
        <f>SUM(R40:R42)</f>
        <v>477</v>
      </c>
      <c r="S39" s="66">
        <f>R47</f>
        <v>507</v>
      </c>
      <c r="T39" s="67" t="str">
        <f>B47</f>
        <v>Assar</v>
      </c>
      <c r="U39" s="72">
        <f>SUM(U40:U42)</f>
        <v>407</v>
      </c>
      <c r="V39" s="66">
        <f>SUM(V40:V42)</f>
        <v>560</v>
      </c>
      <c r="W39" s="66">
        <f>V43</f>
        <v>583</v>
      </c>
      <c r="X39" s="67" t="str">
        <f>B43</f>
        <v>Telfer</v>
      </c>
      <c r="Y39" s="73">
        <f aca="true" t="shared" si="1" ref="Y39:Y59">F39+J39+N39+R39+V39</f>
        <v>2728</v>
      </c>
      <c r="Z39" s="71">
        <f>SUM(Z40:Z42)</f>
        <v>1963</v>
      </c>
      <c r="AA39" s="74">
        <f>AVERAGE(AA40,AA41,AA42)</f>
        <v>181.86666666666665</v>
      </c>
      <c r="AB39" s="75">
        <f>AVERAGE(AB40,AB41,AB42)</f>
        <v>130.86666666666665</v>
      </c>
      <c r="AC39" s="382">
        <f>G40+K40+O40+S40+W40</f>
        <v>3</v>
      </c>
    </row>
    <row r="40" spans="2:29" s="62" customFormat="1" ht="17.25" customHeight="1">
      <c r="B40" s="355" t="s">
        <v>83</v>
      </c>
      <c r="C40" s="356"/>
      <c r="D40" s="76">
        <v>46</v>
      </c>
      <c r="E40" s="77">
        <v>125</v>
      </c>
      <c r="F40" s="78">
        <f>D40+E40</f>
        <v>171</v>
      </c>
      <c r="G40" s="373">
        <v>1</v>
      </c>
      <c r="H40" s="374"/>
      <c r="I40" s="79">
        <v>132</v>
      </c>
      <c r="J40" s="78">
        <f>D40+I40</f>
        <v>178</v>
      </c>
      <c r="K40" s="373">
        <v>1</v>
      </c>
      <c r="L40" s="374"/>
      <c r="M40" s="79">
        <v>157</v>
      </c>
      <c r="N40" s="78">
        <f>D40+M40</f>
        <v>203</v>
      </c>
      <c r="O40" s="373">
        <v>1</v>
      </c>
      <c r="P40" s="374"/>
      <c r="Q40" s="79">
        <v>112</v>
      </c>
      <c r="R40" s="80">
        <f>D40+Q40</f>
        <v>158</v>
      </c>
      <c r="S40" s="373">
        <v>0</v>
      </c>
      <c r="T40" s="374"/>
      <c r="U40" s="77">
        <v>150</v>
      </c>
      <c r="V40" s="80">
        <f>D40+U40</f>
        <v>196</v>
      </c>
      <c r="W40" s="373">
        <v>0</v>
      </c>
      <c r="X40" s="374"/>
      <c r="Y40" s="78">
        <f t="shared" si="1"/>
        <v>906</v>
      </c>
      <c r="Z40" s="79">
        <f>E40+I40+M40+Q40+U40</f>
        <v>676</v>
      </c>
      <c r="AA40" s="81">
        <f>AVERAGE(F40,J40,N40,R40,V40)</f>
        <v>181.2</v>
      </c>
      <c r="AB40" s="82">
        <f>AVERAGE(F40,J40,N40,R40,V40)-D40</f>
        <v>135.2</v>
      </c>
      <c r="AC40" s="383"/>
    </row>
    <row r="41" spans="2:29" s="62" customFormat="1" ht="17.25" customHeight="1">
      <c r="B41" s="371" t="s">
        <v>87</v>
      </c>
      <c r="C41" s="372"/>
      <c r="D41" s="76">
        <v>56</v>
      </c>
      <c r="E41" s="77">
        <v>181</v>
      </c>
      <c r="F41" s="78">
        <f>D41+E41</f>
        <v>237</v>
      </c>
      <c r="G41" s="375"/>
      <c r="H41" s="376"/>
      <c r="I41" s="79">
        <v>132</v>
      </c>
      <c r="J41" s="78">
        <f>D41+I41</f>
        <v>188</v>
      </c>
      <c r="K41" s="375"/>
      <c r="L41" s="376"/>
      <c r="M41" s="79">
        <v>142</v>
      </c>
      <c r="N41" s="78">
        <f>D41+M41</f>
        <v>198</v>
      </c>
      <c r="O41" s="375"/>
      <c r="P41" s="376"/>
      <c r="Q41" s="77">
        <v>133</v>
      </c>
      <c r="R41" s="80">
        <f>D41+Q41</f>
        <v>189</v>
      </c>
      <c r="S41" s="375"/>
      <c r="T41" s="376"/>
      <c r="U41" s="77">
        <v>138</v>
      </c>
      <c r="V41" s="80">
        <f>D41+U41</f>
        <v>194</v>
      </c>
      <c r="W41" s="375"/>
      <c r="X41" s="376"/>
      <c r="Y41" s="78">
        <f t="shared" si="1"/>
        <v>1006</v>
      </c>
      <c r="Z41" s="79">
        <f>E41+I41+M41+Q41+U41</f>
        <v>726</v>
      </c>
      <c r="AA41" s="81">
        <f>AVERAGE(F41,J41,N41,R41,V41)</f>
        <v>201.2</v>
      </c>
      <c r="AB41" s="82">
        <f>AVERAGE(F41,J41,N41,R41,V41)-D41</f>
        <v>145.2</v>
      </c>
      <c r="AC41" s="383"/>
    </row>
    <row r="42" spans="2:29" s="62" customFormat="1" ht="17.25" customHeight="1" thickBot="1">
      <c r="B42" s="446" t="s">
        <v>165</v>
      </c>
      <c r="C42" s="447"/>
      <c r="D42" s="83">
        <v>51</v>
      </c>
      <c r="E42" s="84">
        <v>120</v>
      </c>
      <c r="F42" s="85">
        <f>D42+E42</f>
        <v>171</v>
      </c>
      <c r="G42" s="377"/>
      <c r="H42" s="378"/>
      <c r="I42" s="86">
        <v>99</v>
      </c>
      <c r="J42" s="85">
        <f>D42+I42</f>
        <v>150</v>
      </c>
      <c r="K42" s="377"/>
      <c r="L42" s="378"/>
      <c r="M42" s="86">
        <v>144</v>
      </c>
      <c r="N42" s="85">
        <f>D42+M42</f>
        <v>195</v>
      </c>
      <c r="O42" s="377"/>
      <c r="P42" s="378"/>
      <c r="Q42" s="84">
        <v>79</v>
      </c>
      <c r="R42" s="85">
        <f>D42+Q42</f>
        <v>130</v>
      </c>
      <c r="S42" s="377"/>
      <c r="T42" s="378"/>
      <c r="U42" s="84">
        <v>119</v>
      </c>
      <c r="V42" s="85">
        <f>D42+U42</f>
        <v>170</v>
      </c>
      <c r="W42" s="377"/>
      <c r="X42" s="378"/>
      <c r="Y42" s="85">
        <f t="shared" si="1"/>
        <v>816</v>
      </c>
      <c r="Z42" s="86">
        <f>E42+I42+M42+Q42+U42</f>
        <v>561</v>
      </c>
      <c r="AA42" s="87">
        <f>AVERAGE(F42,J42,N42,R42,V42)</f>
        <v>163.2</v>
      </c>
      <c r="AB42" s="88">
        <f>AVERAGE(F42,J42,N42,R42,V42)-D42</f>
        <v>112.19999999999999</v>
      </c>
      <c r="AC42" s="384"/>
    </row>
    <row r="43" spans="2:29" s="62" customFormat="1" ht="48" customHeight="1">
      <c r="B43" s="368" t="s">
        <v>60</v>
      </c>
      <c r="C43" s="369"/>
      <c r="D43" s="63">
        <f>SUM(D44:D46)</f>
        <v>67</v>
      </c>
      <c r="E43" s="64">
        <f>SUM(E44:E46)</f>
        <v>580</v>
      </c>
      <c r="F43" s="66">
        <f>SUM(F44:F46)</f>
        <v>647</v>
      </c>
      <c r="G43" s="66">
        <f>F55</f>
        <v>587</v>
      </c>
      <c r="H43" s="67" t="str">
        <f>B55</f>
        <v>Temper</v>
      </c>
      <c r="I43" s="108">
        <f>SUM(I44:I46)</f>
        <v>564</v>
      </c>
      <c r="J43" s="69">
        <f>SUM(J44:J46)</f>
        <v>631</v>
      </c>
      <c r="K43" s="66">
        <f>J51</f>
        <v>587</v>
      </c>
      <c r="L43" s="67" t="str">
        <f>B51</f>
        <v>Silfer</v>
      </c>
      <c r="M43" s="72">
        <f>SUM(M44:M46)</f>
        <v>557</v>
      </c>
      <c r="N43" s="66">
        <f>SUM(N44:N46)</f>
        <v>624</v>
      </c>
      <c r="O43" s="66">
        <f>N47</f>
        <v>684</v>
      </c>
      <c r="P43" s="67" t="str">
        <f>B47</f>
        <v>Assar</v>
      </c>
      <c r="Q43" s="72">
        <f>SUM(Q44:Q46)</f>
        <v>553</v>
      </c>
      <c r="R43" s="66">
        <f>SUM(R44:R46)</f>
        <v>620</v>
      </c>
      <c r="S43" s="66">
        <f>R59</f>
        <v>573</v>
      </c>
      <c r="T43" s="67" t="str">
        <f>B59</f>
        <v>Dan Arpo  </v>
      </c>
      <c r="U43" s="72">
        <f>SUM(U44:U46)</f>
        <v>516</v>
      </c>
      <c r="V43" s="66">
        <f>SUM(V44:V46)</f>
        <v>583</v>
      </c>
      <c r="W43" s="66">
        <f>V39</f>
        <v>560</v>
      </c>
      <c r="X43" s="67" t="str">
        <f>B39</f>
        <v>Topauto</v>
      </c>
      <c r="Y43" s="73">
        <f t="shared" si="1"/>
        <v>3105</v>
      </c>
      <c r="Z43" s="71">
        <f>SUM(Z44:Z46)</f>
        <v>2770</v>
      </c>
      <c r="AA43" s="91">
        <f>AVERAGE(AA44,AA45,AA46)</f>
        <v>207</v>
      </c>
      <c r="AB43" s="75">
        <f>AVERAGE(AB44,AB45,AB46)</f>
        <v>184.66666666666666</v>
      </c>
      <c r="AC43" s="382">
        <f>G44+K44+O44+S44+W44</f>
        <v>4</v>
      </c>
    </row>
    <row r="44" spans="2:29" s="62" customFormat="1" ht="17.25" customHeight="1">
      <c r="B44" s="357" t="s">
        <v>136</v>
      </c>
      <c r="C44" s="354"/>
      <c r="D44" s="76">
        <v>28</v>
      </c>
      <c r="E44" s="77">
        <v>203</v>
      </c>
      <c r="F44" s="78">
        <f>D44+E44</f>
        <v>231</v>
      </c>
      <c r="G44" s="373">
        <v>1</v>
      </c>
      <c r="H44" s="374"/>
      <c r="I44" s="79">
        <v>175</v>
      </c>
      <c r="J44" s="78">
        <f aca="true" t="shared" si="2" ref="J44:J62">D44+I44</f>
        <v>203</v>
      </c>
      <c r="K44" s="373">
        <v>1</v>
      </c>
      <c r="L44" s="374"/>
      <c r="M44" s="79">
        <v>202</v>
      </c>
      <c r="N44" s="78">
        <f>D44+M44</f>
        <v>230</v>
      </c>
      <c r="O44" s="373">
        <v>0</v>
      </c>
      <c r="P44" s="374"/>
      <c r="Q44" s="77">
        <v>145</v>
      </c>
      <c r="R44" s="80">
        <f>D44+Q44</f>
        <v>173</v>
      </c>
      <c r="S44" s="373">
        <v>1</v>
      </c>
      <c r="T44" s="374"/>
      <c r="U44" s="77">
        <v>174</v>
      </c>
      <c r="V44" s="80">
        <f>D44+U44</f>
        <v>202</v>
      </c>
      <c r="W44" s="373">
        <v>1</v>
      </c>
      <c r="X44" s="374"/>
      <c r="Y44" s="78">
        <f t="shared" si="1"/>
        <v>1039</v>
      </c>
      <c r="Z44" s="79">
        <f>E44+I44+M44+Q44+U44</f>
        <v>899</v>
      </c>
      <c r="AA44" s="81">
        <f>AVERAGE(F44,J44,N44,R44,V44)</f>
        <v>207.8</v>
      </c>
      <c r="AB44" s="82">
        <f>AVERAGE(F44,J44,N44,R44,V44)-D44</f>
        <v>179.8</v>
      </c>
      <c r="AC44" s="383"/>
    </row>
    <row r="45" spans="2:29" s="62" customFormat="1" ht="17.25" customHeight="1">
      <c r="B45" s="357" t="s">
        <v>137</v>
      </c>
      <c r="C45" s="354"/>
      <c r="D45" s="76">
        <v>25</v>
      </c>
      <c r="E45" s="77">
        <v>207</v>
      </c>
      <c r="F45" s="78">
        <f>D45+E45</f>
        <v>232</v>
      </c>
      <c r="G45" s="375"/>
      <c r="H45" s="376"/>
      <c r="I45" s="79">
        <v>177</v>
      </c>
      <c r="J45" s="78">
        <f t="shared" si="2"/>
        <v>202</v>
      </c>
      <c r="K45" s="375"/>
      <c r="L45" s="376"/>
      <c r="M45" s="79">
        <v>155</v>
      </c>
      <c r="N45" s="78">
        <f>D45+M45</f>
        <v>180</v>
      </c>
      <c r="O45" s="375"/>
      <c r="P45" s="376"/>
      <c r="Q45" s="77">
        <v>218</v>
      </c>
      <c r="R45" s="80">
        <f>D45+Q45</f>
        <v>243</v>
      </c>
      <c r="S45" s="375"/>
      <c r="T45" s="376"/>
      <c r="U45" s="77">
        <v>190</v>
      </c>
      <c r="V45" s="80">
        <f>D45+U45</f>
        <v>215</v>
      </c>
      <c r="W45" s="375"/>
      <c r="X45" s="376"/>
      <c r="Y45" s="78">
        <f t="shared" si="1"/>
        <v>1072</v>
      </c>
      <c r="Z45" s="79">
        <f>E45+I45+M45+Q45+U45</f>
        <v>947</v>
      </c>
      <c r="AA45" s="81">
        <f>AVERAGE(F45,J45,N45,R45,V45)</f>
        <v>214.4</v>
      </c>
      <c r="AB45" s="82">
        <f>AVERAGE(F45,J45,N45,R45,V45)-D45</f>
        <v>189.4</v>
      </c>
      <c r="AC45" s="383"/>
    </row>
    <row r="46" spans="2:29" s="62" customFormat="1" ht="17.25" customHeight="1" thickBot="1">
      <c r="B46" s="362" t="s">
        <v>138</v>
      </c>
      <c r="C46" s="363"/>
      <c r="D46" s="76">
        <v>14</v>
      </c>
      <c r="E46" s="84">
        <v>170</v>
      </c>
      <c r="F46" s="85">
        <f>D46+E46</f>
        <v>184</v>
      </c>
      <c r="G46" s="377"/>
      <c r="H46" s="378"/>
      <c r="I46" s="86">
        <v>212</v>
      </c>
      <c r="J46" s="85">
        <f t="shared" si="2"/>
        <v>226</v>
      </c>
      <c r="K46" s="377"/>
      <c r="L46" s="378"/>
      <c r="M46" s="86">
        <v>200</v>
      </c>
      <c r="N46" s="85">
        <f>D46+M46</f>
        <v>214</v>
      </c>
      <c r="O46" s="377"/>
      <c r="P46" s="378"/>
      <c r="Q46" s="84">
        <v>190</v>
      </c>
      <c r="R46" s="85">
        <f>D46+Q46</f>
        <v>204</v>
      </c>
      <c r="S46" s="377"/>
      <c r="T46" s="378"/>
      <c r="U46" s="84">
        <v>152</v>
      </c>
      <c r="V46" s="85">
        <f>D46+U46</f>
        <v>166</v>
      </c>
      <c r="W46" s="377"/>
      <c r="X46" s="378"/>
      <c r="Y46" s="85">
        <f t="shared" si="1"/>
        <v>994</v>
      </c>
      <c r="Z46" s="86">
        <f>E46+I46+M46+Q46+U46</f>
        <v>924</v>
      </c>
      <c r="AA46" s="87">
        <f>AVERAGE(F46,J46,N46,R46,V46)</f>
        <v>198.8</v>
      </c>
      <c r="AB46" s="88">
        <f>AVERAGE(F46,J46,N46,R46,V46)-D46</f>
        <v>184.8</v>
      </c>
      <c r="AC46" s="384"/>
    </row>
    <row r="47" spans="2:29" s="62" customFormat="1" ht="49.5" customHeight="1">
      <c r="B47" s="368" t="s">
        <v>64</v>
      </c>
      <c r="C47" s="369"/>
      <c r="D47" s="63">
        <f>SUM(D48:D50)</f>
        <v>85</v>
      </c>
      <c r="E47" s="64">
        <f>SUM(E48:E50)</f>
        <v>473</v>
      </c>
      <c r="F47" s="66">
        <f>SUM(F48:F50)</f>
        <v>558</v>
      </c>
      <c r="G47" s="66">
        <f>F51</f>
        <v>601</v>
      </c>
      <c r="H47" s="67" t="str">
        <f>B51</f>
        <v>Silfer</v>
      </c>
      <c r="I47" s="108">
        <f>SUM(I48:I50)</f>
        <v>540</v>
      </c>
      <c r="J47" s="69">
        <f>SUM(J48:J50)</f>
        <v>625</v>
      </c>
      <c r="K47" s="66">
        <f>J59</f>
        <v>546</v>
      </c>
      <c r="L47" s="67" t="str">
        <f>B59</f>
        <v>Dan Arpo  </v>
      </c>
      <c r="M47" s="72">
        <f>SUM(M48:M50)</f>
        <v>599</v>
      </c>
      <c r="N47" s="66">
        <f>SUM(N48:N50)</f>
        <v>684</v>
      </c>
      <c r="O47" s="66">
        <f>N43</f>
        <v>624</v>
      </c>
      <c r="P47" s="67" t="str">
        <f>B43</f>
        <v>Telfer</v>
      </c>
      <c r="Q47" s="72">
        <f>SUM(Q48:Q50)</f>
        <v>422</v>
      </c>
      <c r="R47" s="66">
        <f>SUM(R48:R50)</f>
        <v>507</v>
      </c>
      <c r="S47" s="66">
        <f>R39</f>
        <v>477</v>
      </c>
      <c r="T47" s="67" t="str">
        <f>B39</f>
        <v>Topauto</v>
      </c>
      <c r="U47" s="72">
        <f>SUM(U48:U50)</f>
        <v>505</v>
      </c>
      <c r="V47" s="66">
        <f>SUM(V48:V50)</f>
        <v>590</v>
      </c>
      <c r="W47" s="66">
        <f>V55</f>
        <v>489</v>
      </c>
      <c r="X47" s="67" t="str">
        <f>B55</f>
        <v>Temper</v>
      </c>
      <c r="Y47" s="73">
        <f t="shared" si="1"/>
        <v>2964</v>
      </c>
      <c r="Z47" s="71">
        <f>SUM(Z48:Z50)</f>
        <v>2539</v>
      </c>
      <c r="AA47" s="91">
        <f>AVERAGE(AA48,AA49,AA50)</f>
        <v>197.6</v>
      </c>
      <c r="AB47" s="75">
        <f>AVERAGE(AB48,AB49,AB50)</f>
        <v>169.26666666666668</v>
      </c>
      <c r="AC47" s="382">
        <f>G48+K48+O48+S48+W48</f>
        <v>4</v>
      </c>
    </row>
    <row r="48" spans="2:29" s="62" customFormat="1" ht="17.25" customHeight="1">
      <c r="B48" s="215" t="s">
        <v>113</v>
      </c>
      <c r="C48" s="216"/>
      <c r="D48" s="76">
        <v>34</v>
      </c>
      <c r="E48" s="77">
        <v>115</v>
      </c>
      <c r="F48" s="78">
        <f>D48+E48</f>
        <v>149</v>
      </c>
      <c r="G48" s="373">
        <v>0</v>
      </c>
      <c r="H48" s="374"/>
      <c r="I48" s="79">
        <v>153</v>
      </c>
      <c r="J48" s="78">
        <f t="shared" si="2"/>
        <v>187</v>
      </c>
      <c r="K48" s="373">
        <v>1</v>
      </c>
      <c r="L48" s="374"/>
      <c r="M48" s="79">
        <v>131</v>
      </c>
      <c r="N48" s="78">
        <f>D48+M48</f>
        <v>165</v>
      </c>
      <c r="O48" s="373">
        <v>1</v>
      </c>
      <c r="P48" s="374"/>
      <c r="Q48" s="77">
        <v>108</v>
      </c>
      <c r="R48" s="80">
        <f>D48+Q48</f>
        <v>142</v>
      </c>
      <c r="S48" s="373">
        <v>1</v>
      </c>
      <c r="T48" s="374"/>
      <c r="U48" s="77">
        <v>132</v>
      </c>
      <c r="V48" s="80">
        <f>D48+U48</f>
        <v>166</v>
      </c>
      <c r="W48" s="373">
        <v>1</v>
      </c>
      <c r="X48" s="374"/>
      <c r="Y48" s="78">
        <f t="shared" si="1"/>
        <v>809</v>
      </c>
      <c r="Z48" s="79">
        <f>E48+I48+M48+Q48+U48</f>
        <v>639</v>
      </c>
      <c r="AA48" s="81">
        <f>AVERAGE(F48,J48,N48,R48,V48)</f>
        <v>161.8</v>
      </c>
      <c r="AB48" s="82">
        <f>AVERAGE(F48,J48,N48,R48,V48)-D48</f>
        <v>127.80000000000001</v>
      </c>
      <c r="AC48" s="383"/>
    </row>
    <row r="49" spans="2:29" s="62" customFormat="1" ht="17.25" customHeight="1">
      <c r="B49" s="357" t="s">
        <v>112</v>
      </c>
      <c r="C49" s="354"/>
      <c r="D49" s="76">
        <v>38</v>
      </c>
      <c r="E49" s="77">
        <v>164</v>
      </c>
      <c r="F49" s="78">
        <f>D49+E49</f>
        <v>202</v>
      </c>
      <c r="G49" s="375"/>
      <c r="H49" s="376"/>
      <c r="I49" s="79">
        <v>193</v>
      </c>
      <c r="J49" s="78">
        <f t="shared" si="2"/>
        <v>231</v>
      </c>
      <c r="K49" s="375"/>
      <c r="L49" s="376"/>
      <c r="M49" s="79">
        <v>169</v>
      </c>
      <c r="N49" s="78">
        <f>D49+M49</f>
        <v>207</v>
      </c>
      <c r="O49" s="375"/>
      <c r="P49" s="376"/>
      <c r="Q49" s="77">
        <v>101</v>
      </c>
      <c r="R49" s="80">
        <f>D49+Q49</f>
        <v>139</v>
      </c>
      <c r="S49" s="375"/>
      <c r="T49" s="376"/>
      <c r="U49" s="77">
        <v>142</v>
      </c>
      <c r="V49" s="80">
        <f>D49+U49</f>
        <v>180</v>
      </c>
      <c r="W49" s="375"/>
      <c r="X49" s="376"/>
      <c r="Y49" s="78">
        <f t="shared" si="1"/>
        <v>959</v>
      </c>
      <c r="Z49" s="79">
        <f>E49+I49+M49+Q49+U49</f>
        <v>769</v>
      </c>
      <c r="AA49" s="81">
        <f>AVERAGE(F49,J49,N49,R49,V49)</f>
        <v>191.8</v>
      </c>
      <c r="AB49" s="82">
        <f>AVERAGE(F49,J49,N49,R49,V49)-D49</f>
        <v>153.8</v>
      </c>
      <c r="AC49" s="383"/>
    </row>
    <row r="50" spans="2:29" s="62" customFormat="1" ht="17.25" customHeight="1" thickBot="1">
      <c r="B50" s="413" t="s">
        <v>104</v>
      </c>
      <c r="C50" s="414"/>
      <c r="D50" s="83">
        <v>13</v>
      </c>
      <c r="E50" s="84">
        <v>194</v>
      </c>
      <c r="F50" s="85">
        <f>D50+E50</f>
        <v>207</v>
      </c>
      <c r="G50" s="377"/>
      <c r="H50" s="378"/>
      <c r="I50" s="86">
        <v>194</v>
      </c>
      <c r="J50" s="85">
        <f t="shared" si="2"/>
        <v>207</v>
      </c>
      <c r="K50" s="377"/>
      <c r="L50" s="378"/>
      <c r="M50" s="86">
        <v>299</v>
      </c>
      <c r="N50" s="251">
        <f>D50+M50</f>
        <v>312</v>
      </c>
      <c r="O50" s="377"/>
      <c r="P50" s="378"/>
      <c r="Q50" s="84">
        <v>213</v>
      </c>
      <c r="R50" s="85">
        <f>D50+Q50</f>
        <v>226</v>
      </c>
      <c r="S50" s="377"/>
      <c r="T50" s="378"/>
      <c r="U50" s="84">
        <v>231</v>
      </c>
      <c r="V50" s="85">
        <f>D50+U50</f>
        <v>244</v>
      </c>
      <c r="W50" s="377"/>
      <c r="X50" s="378"/>
      <c r="Y50" s="85">
        <f t="shared" si="1"/>
        <v>1196</v>
      </c>
      <c r="Z50" s="86">
        <f>E50+I50+M50+Q50+U50</f>
        <v>1131</v>
      </c>
      <c r="AA50" s="87">
        <f>AVERAGE(F50,J50,N50,R50,V50)</f>
        <v>239.2</v>
      </c>
      <c r="AB50" s="88">
        <f>AVERAGE(F50,J50,N50,R50,V50)-D50</f>
        <v>226.2</v>
      </c>
      <c r="AC50" s="384"/>
    </row>
    <row r="51" spans="2:29" s="62" customFormat="1" ht="48" customHeight="1">
      <c r="B51" s="422" t="s">
        <v>68</v>
      </c>
      <c r="C51" s="423"/>
      <c r="D51" s="63">
        <f>SUM(D52:D54)</f>
        <v>81</v>
      </c>
      <c r="E51" s="64">
        <f>SUM(E52:E54)</f>
        <v>520</v>
      </c>
      <c r="F51" s="66">
        <f>SUM(F52:F54)</f>
        <v>601</v>
      </c>
      <c r="G51" s="66">
        <f>F47</f>
        <v>558</v>
      </c>
      <c r="H51" s="67" t="str">
        <f>B47</f>
        <v>Assar</v>
      </c>
      <c r="I51" s="108">
        <f>SUM(I52:I54)</f>
        <v>506</v>
      </c>
      <c r="J51" s="69">
        <f>SUM(J52:J54)</f>
        <v>587</v>
      </c>
      <c r="K51" s="66">
        <f>J43</f>
        <v>631</v>
      </c>
      <c r="L51" s="67" t="str">
        <f>B43</f>
        <v>Telfer</v>
      </c>
      <c r="M51" s="72">
        <f>SUM(M52:M54)</f>
        <v>495</v>
      </c>
      <c r="N51" s="66">
        <f>SUM(N52:N54)</f>
        <v>576</v>
      </c>
      <c r="O51" s="66">
        <f>N39</f>
        <v>596</v>
      </c>
      <c r="P51" s="67" t="str">
        <f>B39</f>
        <v>Topauto</v>
      </c>
      <c r="Q51" s="72">
        <f>SUM(Q52:Q54)</f>
        <v>485</v>
      </c>
      <c r="R51" s="66">
        <f>SUM(R52:R54)</f>
        <v>566</v>
      </c>
      <c r="S51" s="66">
        <f>R55</f>
        <v>541</v>
      </c>
      <c r="T51" s="67" t="str">
        <f>B55</f>
        <v>Temper</v>
      </c>
      <c r="U51" s="72">
        <f>SUM(U52:U54)</f>
        <v>520</v>
      </c>
      <c r="V51" s="66">
        <f>SUM(V52:V54)</f>
        <v>601</v>
      </c>
      <c r="W51" s="66">
        <f>V59</f>
        <v>524</v>
      </c>
      <c r="X51" s="67" t="str">
        <f>B59</f>
        <v>Dan Arpo  </v>
      </c>
      <c r="Y51" s="73">
        <f t="shared" si="1"/>
        <v>2931</v>
      </c>
      <c r="Z51" s="71">
        <f>SUM(Z52:Z54)</f>
        <v>2526</v>
      </c>
      <c r="AA51" s="91">
        <f>AVERAGE(AA52,AA53,AA54)</f>
        <v>195.4</v>
      </c>
      <c r="AB51" s="75">
        <f>AVERAGE(AB52,AB53,AB54)</f>
        <v>168.4</v>
      </c>
      <c r="AC51" s="382">
        <f>G52+K52+O52+S52+W52</f>
        <v>3</v>
      </c>
    </row>
    <row r="52" spans="2:29" s="62" customFormat="1" ht="17.25" customHeight="1">
      <c r="B52" s="355" t="s">
        <v>94</v>
      </c>
      <c r="C52" s="356"/>
      <c r="D52" s="76">
        <v>27</v>
      </c>
      <c r="E52" s="79">
        <v>181</v>
      </c>
      <c r="F52" s="78">
        <f>D52+E52</f>
        <v>208</v>
      </c>
      <c r="G52" s="373">
        <v>1</v>
      </c>
      <c r="H52" s="374"/>
      <c r="I52" s="79">
        <v>171</v>
      </c>
      <c r="J52" s="78">
        <f t="shared" si="2"/>
        <v>198</v>
      </c>
      <c r="K52" s="373">
        <v>0</v>
      </c>
      <c r="L52" s="374"/>
      <c r="M52" s="79">
        <v>198</v>
      </c>
      <c r="N52" s="78">
        <f>D52+M52</f>
        <v>225</v>
      </c>
      <c r="O52" s="373">
        <v>0</v>
      </c>
      <c r="P52" s="374"/>
      <c r="Q52" s="77">
        <v>191</v>
      </c>
      <c r="R52" s="80">
        <f>D52+Q52</f>
        <v>218</v>
      </c>
      <c r="S52" s="373">
        <v>1</v>
      </c>
      <c r="T52" s="374"/>
      <c r="U52" s="77">
        <v>188</v>
      </c>
      <c r="V52" s="80">
        <f>D52+U52</f>
        <v>215</v>
      </c>
      <c r="W52" s="373">
        <v>1</v>
      </c>
      <c r="X52" s="374"/>
      <c r="Y52" s="78">
        <f t="shared" si="1"/>
        <v>1064</v>
      </c>
      <c r="Z52" s="79">
        <f>E52+I52+M52+Q52+U52</f>
        <v>929</v>
      </c>
      <c r="AA52" s="81">
        <f>AVERAGE(F52,J52,N52,R52,V52)</f>
        <v>212.8</v>
      </c>
      <c r="AB52" s="82">
        <f>AVERAGE(F52,J52,N52,R52,V52)-D52</f>
        <v>185.8</v>
      </c>
      <c r="AC52" s="383"/>
    </row>
    <row r="53" spans="2:29" s="62" customFormat="1" ht="17.25" customHeight="1">
      <c r="B53" s="355" t="s">
        <v>95</v>
      </c>
      <c r="C53" s="356"/>
      <c r="D53" s="76">
        <v>29</v>
      </c>
      <c r="E53" s="95">
        <v>157</v>
      </c>
      <c r="F53" s="78">
        <f>D53+E53</f>
        <v>186</v>
      </c>
      <c r="G53" s="375"/>
      <c r="H53" s="376"/>
      <c r="I53" s="79">
        <v>147</v>
      </c>
      <c r="J53" s="78">
        <f t="shared" si="2"/>
        <v>176</v>
      </c>
      <c r="K53" s="375"/>
      <c r="L53" s="376"/>
      <c r="M53" s="79">
        <v>175</v>
      </c>
      <c r="N53" s="78">
        <f>D53+M53</f>
        <v>204</v>
      </c>
      <c r="O53" s="375"/>
      <c r="P53" s="376"/>
      <c r="Q53" s="77">
        <v>133</v>
      </c>
      <c r="R53" s="80">
        <f>D53+Q53</f>
        <v>162</v>
      </c>
      <c r="S53" s="375"/>
      <c r="T53" s="376"/>
      <c r="U53" s="77">
        <v>172</v>
      </c>
      <c r="V53" s="80">
        <f>D53+U53</f>
        <v>201</v>
      </c>
      <c r="W53" s="375"/>
      <c r="X53" s="376"/>
      <c r="Y53" s="78">
        <f t="shared" si="1"/>
        <v>929</v>
      </c>
      <c r="Z53" s="79">
        <f>E53+I53+M53+Q53+U53</f>
        <v>784</v>
      </c>
      <c r="AA53" s="81">
        <f>AVERAGE(F53,J53,N53,R53,V53)</f>
        <v>185.8</v>
      </c>
      <c r="AB53" s="82">
        <f>AVERAGE(F53,J53,N53,R53,V53)-D53</f>
        <v>156.8</v>
      </c>
      <c r="AC53" s="383"/>
    </row>
    <row r="54" spans="2:29" s="62" customFormat="1" ht="17.25" customHeight="1" thickBot="1">
      <c r="B54" s="366" t="s">
        <v>96</v>
      </c>
      <c r="C54" s="367"/>
      <c r="D54" s="83">
        <v>25</v>
      </c>
      <c r="E54" s="84">
        <v>182</v>
      </c>
      <c r="F54" s="85">
        <f>D54+E54</f>
        <v>207</v>
      </c>
      <c r="G54" s="377"/>
      <c r="H54" s="378"/>
      <c r="I54" s="86">
        <v>188</v>
      </c>
      <c r="J54" s="85">
        <f t="shared" si="2"/>
        <v>213</v>
      </c>
      <c r="K54" s="377"/>
      <c r="L54" s="378"/>
      <c r="M54" s="86">
        <v>122</v>
      </c>
      <c r="N54" s="85">
        <f>D54+M54</f>
        <v>147</v>
      </c>
      <c r="O54" s="377"/>
      <c r="P54" s="378"/>
      <c r="Q54" s="84">
        <v>161</v>
      </c>
      <c r="R54" s="85">
        <f>D54+Q54</f>
        <v>186</v>
      </c>
      <c r="S54" s="377"/>
      <c r="T54" s="378"/>
      <c r="U54" s="84">
        <v>160</v>
      </c>
      <c r="V54" s="85">
        <f>D54+U54</f>
        <v>185</v>
      </c>
      <c r="W54" s="377"/>
      <c r="X54" s="378"/>
      <c r="Y54" s="85">
        <f t="shared" si="1"/>
        <v>938</v>
      </c>
      <c r="Z54" s="86">
        <f>E54+I54+M54+Q54+U54</f>
        <v>813</v>
      </c>
      <c r="AA54" s="87">
        <f>AVERAGE(F54,J54,N54,R54,V54)</f>
        <v>187.6</v>
      </c>
      <c r="AB54" s="88">
        <f>AVERAGE(F54,J54,N54,R54,V54)-D54</f>
        <v>162.6</v>
      </c>
      <c r="AC54" s="384"/>
    </row>
    <row r="55" spans="2:29" s="62" customFormat="1" ht="48.75" customHeight="1">
      <c r="B55" s="402" t="s">
        <v>74</v>
      </c>
      <c r="C55" s="403"/>
      <c r="D55" s="63">
        <f>SUM(D56:D58)</f>
        <v>133</v>
      </c>
      <c r="E55" s="64">
        <f>SUM(E56:E58)</f>
        <v>454</v>
      </c>
      <c r="F55" s="92">
        <f>SUM(F56:F58)</f>
        <v>587</v>
      </c>
      <c r="G55" s="66">
        <f>F43</f>
        <v>647</v>
      </c>
      <c r="H55" s="67" t="str">
        <f>B43</f>
        <v>Telfer</v>
      </c>
      <c r="I55" s="108">
        <f>SUM(I56:I58)</f>
        <v>352</v>
      </c>
      <c r="J55" s="69">
        <f>SUM(J56:J58)</f>
        <v>485</v>
      </c>
      <c r="K55" s="66">
        <f>J39</f>
        <v>516</v>
      </c>
      <c r="L55" s="67" t="str">
        <f>B39</f>
        <v>Topauto</v>
      </c>
      <c r="M55" s="72">
        <f>SUM(M56:M58)</f>
        <v>420</v>
      </c>
      <c r="N55" s="66">
        <f>SUM(N56:N58)</f>
        <v>553</v>
      </c>
      <c r="O55" s="66">
        <f>N59</f>
        <v>546</v>
      </c>
      <c r="P55" s="67" t="str">
        <f>B59</f>
        <v>Dan Arpo  </v>
      </c>
      <c r="Q55" s="72">
        <f>SUM(Q56:Q58)</f>
        <v>408</v>
      </c>
      <c r="R55" s="66">
        <f>SUM(R56:R58)</f>
        <v>541</v>
      </c>
      <c r="S55" s="66">
        <f>R51</f>
        <v>566</v>
      </c>
      <c r="T55" s="67" t="str">
        <f>B51</f>
        <v>Silfer</v>
      </c>
      <c r="U55" s="72">
        <f>SUM(U56:U58)</f>
        <v>356</v>
      </c>
      <c r="V55" s="66">
        <f>SUM(V56:V58)</f>
        <v>489</v>
      </c>
      <c r="W55" s="66">
        <f>V47</f>
        <v>590</v>
      </c>
      <c r="X55" s="67" t="str">
        <f>B47</f>
        <v>Assar</v>
      </c>
      <c r="Y55" s="73">
        <f t="shared" si="1"/>
        <v>2655</v>
      </c>
      <c r="Z55" s="71">
        <f>SUM(Z56:Z58)</f>
        <v>1990</v>
      </c>
      <c r="AA55" s="91">
        <f>AVERAGE(AA56,AA57,AA58)</f>
        <v>177</v>
      </c>
      <c r="AB55" s="75">
        <f>AVERAGE(AB56,AB57,AB58)</f>
        <v>132.66666666666666</v>
      </c>
      <c r="AC55" s="382">
        <f>G56+K56+O56+S56+W56</f>
        <v>1</v>
      </c>
    </row>
    <row r="56" spans="2:29" s="62" customFormat="1" ht="17.25" customHeight="1">
      <c r="B56" s="357" t="s">
        <v>133</v>
      </c>
      <c r="C56" s="354"/>
      <c r="D56" s="76">
        <v>57</v>
      </c>
      <c r="E56" s="79">
        <v>150</v>
      </c>
      <c r="F56" s="78">
        <f>D56+E56</f>
        <v>207</v>
      </c>
      <c r="G56" s="373">
        <v>0</v>
      </c>
      <c r="H56" s="374"/>
      <c r="I56" s="79">
        <v>86</v>
      </c>
      <c r="J56" s="78">
        <f t="shared" si="2"/>
        <v>143</v>
      </c>
      <c r="K56" s="373">
        <v>0</v>
      </c>
      <c r="L56" s="374"/>
      <c r="M56" s="79">
        <v>118</v>
      </c>
      <c r="N56" s="78">
        <f>D56+M56</f>
        <v>175</v>
      </c>
      <c r="O56" s="373">
        <v>1</v>
      </c>
      <c r="P56" s="374"/>
      <c r="Q56" s="77">
        <v>128</v>
      </c>
      <c r="R56" s="80">
        <f>D56+Q56</f>
        <v>185</v>
      </c>
      <c r="S56" s="373">
        <v>0</v>
      </c>
      <c r="T56" s="374"/>
      <c r="U56" s="77">
        <v>109</v>
      </c>
      <c r="V56" s="80">
        <f>D56+U56</f>
        <v>166</v>
      </c>
      <c r="W56" s="373">
        <v>0</v>
      </c>
      <c r="X56" s="374"/>
      <c r="Y56" s="78">
        <f t="shared" si="1"/>
        <v>876</v>
      </c>
      <c r="Z56" s="79">
        <f>E56+I56+M56+Q56+U56</f>
        <v>591</v>
      </c>
      <c r="AA56" s="81">
        <f>AVERAGE(F56,J56,N56,R56,V56)</f>
        <v>175.2</v>
      </c>
      <c r="AB56" s="82">
        <f>AVERAGE(F56,J56,N56,R56,V56)-D56</f>
        <v>118.19999999999999</v>
      </c>
      <c r="AC56" s="383"/>
    </row>
    <row r="57" spans="2:29" s="62" customFormat="1" ht="17.25" customHeight="1">
      <c r="B57" s="409" t="s">
        <v>134</v>
      </c>
      <c r="C57" s="410"/>
      <c r="D57" s="76">
        <v>40</v>
      </c>
      <c r="E57" s="77">
        <v>155</v>
      </c>
      <c r="F57" s="78">
        <f>D57+E57</f>
        <v>195</v>
      </c>
      <c r="G57" s="375"/>
      <c r="H57" s="376"/>
      <c r="I57" s="79">
        <v>129</v>
      </c>
      <c r="J57" s="78">
        <f t="shared" si="2"/>
        <v>169</v>
      </c>
      <c r="K57" s="375"/>
      <c r="L57" s="376"/>
      <c r="M57" s="79">
        <v>138</v>
      </c>
      <c r="N57" s="78">
        <f>D57+M57</f>
        <v>178</v>
      </c>
      <c r="O57" s="375"/>
      <c r="P57" s="376"/>
      <c r="Q57" s="77">
        <v>144</v>
      </c>
      <c r="R57" s="80">
        <f>D57+Q57</f>
        <v>184</v>
      </c>
      <c r="S57" s="375"/>
      <c r="T57" s="376"/>
      <c r="U57" s="77">
        <v>106</v>
      </c>
      <c r="V57" s="80">
        <f>D57+U57</f>
        <v>146</v>
      </c>
      <c r="W57" s="375"/>
      <c r="X57" s="376"/>
      <c r="Y57" s="78">
        <f t="shared" si="1"/>
        <v>872</v>
      </c>
      <c r="Z57" s="79">
        <f>E57+I57+M57+Q57+U57</f>
        <v>672</v>
      </c>
      <c r="AA57" s="81">
        <f>AVERAGE(F57,J57,N57,R57,V57)</f>
        <v>174.4</v>
      </c>
      <c r="AB57" s="82">
        <f>AVERAGE(F57,J57,N57,R57,V57)-D57</f>
        <v>134.4</v>
      </c>
      <c r="AC57" s="383"/>
    </row>
    <row r="58" spans="2:29" s="62" customFormat="1" ht="17.25" customHeight="1" thickBot="1">
      <c r="B58" s="407" t="s">
        <v>135</v>
      </c>
      <c r="C58" s="408"/>
      <c r="D58" s="83">
        <v>36</v>
      </c>
      <c r="E58" s="84">
        <v>149</v>
      </c>
      <c r="F58" s="85">
        <f>D58+E58</f>
        <v>185</v>
      </c>
      <c r="G58" s="377"/>
      <c r="H58" s="378"/>
      <c r="I58" s="86">
        <v>137</v>
      </c>
      <c r="J58" s="85">
        <f t="shared" si="2"/>
        <v>173</v>
      </c>
      <c r="K58" s="377"/>
      <c r="L58" s="378"/>
      <c r="M58" s="86">
        <v>164</v>
      </c>
      <c r="N58" s="85">
        <f>D58+M58</f>
        <v>200</v>
      </c>
      <c r="O58" s="377"/>
      <c r="P58" s="378"/>
      <c r="Q58" s="84">
        <v>136</v>
      </c>
      <c r="R58" s="85">
        <f>D58+Q58</f>
        <v>172</v>
      </c>
      <c r="S58" s="377"/>
      <c r="T58" s="378"/>
      <c r="U58" s="84">
        <v>141</v>
      </c>
      <c r="V58" s="85">
        <f>D58+U58</f>
        <v>177</v>
      </c>
      <c r="W58" s="377"/>
      <c r="X58" s="378"/>
      <c r="Y58" s="85">
        <f t="shared" si="1"/>
        <v>907</v>
      </c>
      <c r="Z58" s="86">
        <f>E58+I58+M58+Q58+U58</f>
        <v>727</v>
      </c>
      <c r="AA58" s="87">
        <f>AVERAGE(F58,J58,N58,R58,V58)</f>
        <v>181.4</v>
      </c>
      <c r="AB58" s="88">
        <f>AVERAGE(F58,J58,N58,R58,V58)-D58</f>
        <v>145.4</v>
      </c>
      <c r="AC58" s="384"/>
    </row>
    <row r="59" spans="2:29" s="62" customFormat="1" ht="49.5" customHeight="1">
      <c r="B59" s="426" t="s">
        <v>238</v>
      </c>
      <c r="C59" s="427"/>
      <c r="D59" s="63">
        <f>SUM(D60:D62)</f>
        <v>52</v>
      </c>
      <c r="E59" s="64">
        <f>SUM(E60:E62)</f>
        <v>458</v>
      </c>
      <c r="F59" s="92">
        <f>SUM(F60:F62)</f>
        <v>510</v>
      </c>
      <c r="G59" s="66">
        <f>F39</f>
        <v>579</v>
      </c>
      <c r="H59" s="67" t="str">
        <f>B39</f>
        <v>Topauto</v>
      </c>
      <c r="I59" s="108">
        <f>SUM(I60:I62)</f>
        <v>494</v>
      </c>
      <c r="J59" s="69">
        <f>SUM(J60:J62)</f>
        <v>546</v>
      </c>
      <c r="K59" s="66">
        <f>J47</f>
        <v>625</v>
      </c>
      <c r="L59" s="67" t="str">
        <f>B47</f>
        <v>Assar</v>
      </c>
      <c r="M59" s="72">
        <f>SUM(M60:M62)</f>
        <v>494</v>
      </c>
      <c r="N59" s="66">
        <f>SUM(N60:N62)</f>
        <v>546</v>
      </c>
      <c r="O59" s="66">
        <f>N55</f>
        <v>553</v>
      </c>
      <c r="P59" s="67" t="str">
        <f>B55</f>
        <v>Temper</v>
      </c>
      <c r="Q59" s="72">
        <f>SUM(Q60:Q62)</f>
        <v>521</v>
      </c>
      <c r="R59" s="66">
        <f>SUM(R60:R62)</f>
        <v>573</v>
      </c>
      <c r="S59" s="66">
        <f>R43</f>
        <v>620</v>
      </c>
      <c r="T59" s="67" t="str">
        <f>B43</f>
        <v>Telfer</v>
      </c>
      <c r="U59" s="72">
        <f>SUM(U60:U62)</f>
        <v>472</v>
      </c>
      <c r="V59" s="66">
        <f>SUM(V60:V62)</f>
        <v>524</v>
      </c>
      <c r="W59" s="66">
        <f>V51</f>
        <v>601</v>
      </c>
      <c r="X59" s="67" t="str">
        <f>B51</f>
        <v>Silfer</v>
      </c>
      <c r="Y59" s="73">
        <f t="shared" si="1"/>
        <v>2699</v>
      </c>
      <c r="Z59" s="71">
        <f>SUM(Z60:Z62)</f>
        <v>2439</v>
      </c>
      <c r="AA59" s="91">
        <f>AVERAGE(AA60,AA61,AA62)</f>
        <v>179.9333333333333</v>
      </c>
      <c r="AB59" s="75">
        <f>AVERAGE(AB60,AB61,AB62)</f>
        <v>162.6</v>
      </c>
      <c r="AC59" s="382">
        <f>G60+K60+O60+S60+W60</f>
        <v>0</v>
      </c>
    </row>
    <row r="60" spans="2:29" s="62" customFormat="1" ht="17.25" customHeight="1">
      <c r="B60" s="208" t="s">
        <v>101</v>
      </c>
      <c r="C60" s="209"/>
      <c r="D60" s="76">
        <v>24</v>
      </c>
      <c r="E60" s="77">
        <v>131</v>
      </c>
      <c r="F60" s="78">
        <f>D60+E60</f>
        <v>155</v>
      </c>
      <c r="G60" s="373">
        <v>0</v>
      </c>
      <c r="H60" s="374"/>
      <c r="I60" s="79">
        <v>169</v>
      </c>
      <c r="J60" s="78">
        <f t="shared" si="2"/>
        <v>193</v>
      </c>
      <c r="K60" s="373">
        <v>0</v>
      </c>
      <c r="L60" s="374"/>
      <c r="M60" s="79">
        <v>167</v>
      </c>
      <c r="N60" s="78">
        <f>D60+M60</f>
        <v>191</v>
      </c>
      <c r="O60" s="373">
        <v>0</v>
      </c>
      <c r="P60" s="374"/>
      <c r="Q60" s="77">
        <v>165</v>
      </c>
      <c r="R60" s="80">
        <f>D60+Q60</f>
        <v>189</v>
      </c>
      <c r="S60" s="373">
        <v>0</v>
      </c>
      <c r="T60" s="374"/>
      <c r="U60" s="77">
        <v>139</v>
      </c>
      <c r="V60" s="80">
        <f>D60+U60</f>
        <v>163</v>
      </c>
      <c r="W60" s="373">
        <v>0</v>
      </c>
      <c r="X60" s="374"/>
      <c r="Y60" s="78">
        <f>F60+J60+N60+R60+V60</f>
        <v>891</v>
      </c>
      <c r="Z60" s="79">
        <f>E60+I60+M60+Q60+U60</f>
        <v>771</v>
      </c>
      <c r="AA60" s="81">
        <f>AVERAGE(F60,J60,N60,R60,V60)</f>
        <v>178.2</v>
      </c>
      <c r="AB60" s="82">
        <f>AVERAGE(F60,J60,N60,R60,V60)-D60</f>
        <v>154.2</v>
      </c>
      <c r="AC60" s="383"/>
    </row>
    <row r="61" spans="2:29" s="62" customFormat="1" ht="17.25" customHeight="1">
      <c r="B61" s="210" t="s">
        <v>192</v>
      </c>
      <c r="C61" s="211"/>
      <c r="D61" s="76">
        <v>6</v>
      </c>
      <c r="E61" s="77">
        <v>174</v>
      </c>
      <c r="F61" s="78">
        <f>D61+E61</f>
        <v>180</v>
      </c>
      <c r="G61" s="375"/>
      <c r="H61" s="376"/>
      <c r="I61" s="79">
        <v>170</v>
      </c>
      <c r="J61" s="78">
        <f t="shared" si="2"/>
        <v>176</v>
      </c>
      <c r="K61" s="375"/>
      <c r="L61" s="376"/>
      <c r="M61" s="79">
        <v>133</v>
      </c>
      <c r="N61" s="78">
        <f>D61+M61</f>
        <v>139</v>
      </c>
      <c r="O61" s="375"/>
      <c r="P61" s="376"/>
      <c r="Q61" s="77">
        <v>157</v>
      </c>
      <c r="R61" s="80">
        <f>D61+Q61</f>
        <v>163</v>
      </c>
      <c r="S61" s="375"/>
      <c r="T61" s="376"/>
      <c r="U61" s="77">
        <v>158</v>
      </c>
      <c r="V61" s="80">
        <f>D61+U61</f>
        <v>164</v>
      </c>
      <c r="W61" s="375"/>
      <c r="X61" s="376"/>
      <c r="Y61" s="78">
        <f>F61+J61+N61+R61+V61</f>
        <v>822</v>
      </c>
      <c r="Z61" s="79">
        <f>E61+I61+M61+Q61+U61</f>
        <v>792</v>
      </c>
      <c r="AA61" s="81">
        <f>AVERAGE(F61,J61,N61,R61,V61)</f>
        <v>164.4</v>
      </c>
      <c r="AB61" s="82">
        <f>AVERAGE(F61,J61,N61,R61,V61)-D61</f>
        <v>158.4</v>
      </c>
      <c r="AC61" s="383"/>
    </row>
    <row r="62" spans="2:29" s="62" customFormat="1" ht="17.25" customHeight="1" thickBot="1">
      <c r="B62" s="366" t="s">
        <v>103</v>
      </c>
      <c r="C62" s="367"/>
      <c r="D62" s="83">
        <v>22</v>
      </c>
      <c r="E62" s="84">
        <v>153</v>
      </c>
      <c r="F62" s="85">
        <f>D62+E62</f>
        <v>175</v>
      </c>
      <c r="G62" s="377"/>
      <c r="H62" s="378"/>
      <c r="I62" s="86">
        <v>155</v>
      </c>
      <c r="J62" s="85">
        <f t="shared" si="2"/>
        <v>177</v>
      </c>
      <c r="K62" s="377"/>
      <c r="L62" s="378"/>
      <c r="M62" s="86">
        <v>194</v>
      </c>
      <c r="N62" s="85">
        <f>D62+M62</f>
        <v>216</v>
      </c>
      <c r="O62" s="377"/>
      <c r="P62" s="378"/>
      <c r="Q62" s="86">
        <v>199</v>
      </c>
      <c r="R62" s="85">
        <f>D62+Q62</f>
        <v>221</v>
      </c>
      <c r="S62" s="377"/>
      <c r="T62" s="378"/>
      <c r="U62" s="86">
        <v>175</v>
      </c>
      <c r="V62" s="85">
        <f>D62+U62</f>
        <v>197</v>
      </c>
      <c r="W62" s="377"/>
      <c r="X62" s="378"/>
      <c r="Y62" s="85">
        <f>F62+J62+N62+R62+V62</f>
        <v>986</v>
      </c>
      <c r="Z62" s="86">
        <f>E62+I62+M62+Q62+U62</f>
        <v>876</v>
      </c>
      <c r="AA62" s="87">
        <f>AVERAGE(F62,J62,N62,R62,V62)</f>
        <v>197.2</v>
      </c>
      <c r="AB62" s="88">
        <f>AVERAGE(F62,J62,N62,R62,V62)-D62</f>
        <v>175.2</v>
      </c>
      <c r="AC62" s="384"/>
    </row>
    <row r="63" spans="2:29" s="62" customFormat="1" ht="17.25" customHeight="1">
      <c r="B63" s="111"/>
      <c r="C63" s="111"/>
      <c r="D63" s="97"/>
      <c r="E63" s="98"/>
      <c r="F63" s="99"/>
      <c r="G63" s="100"/>
      <c r="H63" s="100"/>
      <c r="I63" s="98"/>
      <c r="J63" s="99"/>
      <c r="K63" s="100"/>
      <c r="L63" s="100"/>
      <c r="M63" s="98"/>
      <c r="N63" s="99"/>
      <c r="O63" s="100"/>
      <c r="P63" s="100"/>
      <c r="Q63" s="98"/>
      <c r="R63" s="99"/>
      <c r="S63" s="100"/>
      <c r="T63" s="100"/>
      <c r="U63" s="98"/>
      <c r="V63" s="99"/>
      <c r="W63" s="100"/>
      <c r="X63" s="100"/>
      <c r="Y63" s="99"/>
      <c r="Z63" s="109"/>
      <c r="AA63" s="102"/>
      <c r="AB63" s="101"/>
      <c r="AC63" s="103"/>
    </row>
    <row r="64" spans="2:29" s="62" customFormat="1" ht="17.25" customHeight="1">
      <c r="B64" s="111"/>
      <c r="C64" s="111"/>
      <c r="D64" s="97"/>
      <c r="E64" s="98"/>
      <c r="F64" s="99"/>
      <c r="G64" s="100"/>
      <c r="H64" s="100"/>
      <c r="I64" s="98"/>
      <c r="J64" s="99"/>
      <c r="K64" s="100"/>
      <c r="L64" s="100"/>
      <c r="M64" s="98"/>
      <c r="N64" s="99"/>
      <c r="O64" s="100"/>
      <c r="P64" s="100"/>
      <c r="Q64" s="98"/>
      <c r="R64" s="99"/>
      <c r="S64" s="100"/>
      <c r="T64" s="100"/>
      <c r="U64" s="98"/>
      <c r="V64" s="99"/>
      <c r="W64" s="100"/>
      <c r="X64" s="100"/>
      <c r="Y64" s="99"/>
      <c r="Z64" s="109"/>
      <c r="AA64" s="102"/>
      <c r="AB64" s="101"/>
      <c r="AC64" s="103"/>
    </row>
    <row r="65" spans="2:29" s="62" customFormat="1" ht="17.25" customHeight="1">
      <c r="B65" s="111"/>
      <c r="C65" s="111"/>
      <c r="D65" s="97"/>
      <c r="E65" s="98"/>
      <c r="F65" s="99"/>
      <c r="G65" s="100"/>
      <c r="H65" s="100"/>
      <c r="I65" s="98"/>
      <c r="J65" s="99"/>
      <c r="K65" s="100"/>
      <c r="L65" s="100"/>
      <c r="M65" s="98"/>
      <c r="N65" s="99"/>
      <c r="O65" s="100"/>
      <c r="P65" s="100"/>
      <c r="Q65" s="98"/>
      <c r="R65" s="99"/>
      <c r="S65" s="100"/>
      <c r="T65" s="100"/>
      <c r="U65" s="98"/>
      <c r="V65" s="99"/>
      <c r="W65" s="100"/>
      <c r="X65" s="100"/>
      <c r="Y65" s="99"/>
      <c r="Z65" s="109"/>
      <c r="AA65" s="102"/>
      <c r="AB65" s="101"/>
      <c r="AC65" s="103"/>
    </row>
    <row r="66" spans="2:29" ht="17.25" customHeight="1">
      <c r="B66" s="1"/>
      <c r="C66" s="1"/>
      <c r="D66" s="1"/>
      <c r="E66" s="42"/>
      <c r="F66" s="43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42"/>
    </row>
    <row r="67" spans="2:29" ht="17.25" customHeight="1">
      <c r="B67" s="1"/>
      <c r="C67" s="1"/>
      <c r="D67" s="1"/>
      <c r="E67" s="42"/>
      <c r="F67" s="398" t="s">
        <v>247</v>
      </c>
      <c r="G67" s="398"/>
      <c r="H67" s="398"/>
      <c r="I67" s="398"/>
      <c r="J67" s="398"/>
      <c r="K67" s="398"/>
      <c r="L67" s="398"/>
      <c r="M67" s="398"/>
      <c r="N67" s="398"/>
      <c r="O67" s="398"/>
      <c r="P67" s="398"/>
      <c r="Q67" s="398"/>
      <c r="R67" s="398"/>
      <c r="S67" s="1"/>
      <c r="T67" s="1"/>
      <c r="U67" s="1"/>
      <c r="V67" s="1"/>
      <c r="W67" s="392" t="s">
        <v>79</v>
      </c>
      <c r="X67" s="392"/>
      <c r="Y67" s="392"/>
      <c r="Z67" s="392"/>
      <c r="AA67" s="1"/>
      <c r="AB67" s="1"/>
      <c r="AC67" s="42"/>
    </row>
    <row r="68" spans="2:29" ht="36" customHeight="1" thickBot="1">
      <c r="B68" s="204" t="s">
        <v>66</v>
      </c>
      <c r="C68" s="205"/>
      <c r="D68" s="1"/>
      <c r="E68" s="42"/>
      <c r="F68" s="398"/>
      <c r="G68" s="398"/>
      <c r="H68" s="398"/>
      <c r="I68" s="398"/>
      <c r="J68" s="398"/>
      <c r="K68" s="398"/>
      <c r="L68" s="398"/>
      <c r="M68" s="398"/>
      <c r="N68" s="398"/>
      <c r="O68" s="398"/>
      <c r="P68" s="398"/>
      <c r="Q68" s="398"/>
      <c r="R68" s="398"/>
      <c r="S68" s="1"/>
      <c r="T68" s="1"/>
      <c r="U68" s="1"/>
      <c r="V68" s="1"/>
      <c r="W68" s="393"/>
      <c r="X68" s="393"/>
      <c r="Y68" s="393"/>
      <c r="Z68" s="393"/>
      <c r="AA68" s="1"/>
      <c r="AB68" s="1"/>
      <c r="AC68" s="42"/>
    </row>
    <row r="69" spans="2:29" s="44" customFormat="1" ht="17.25" customHeight="1">
      <c r="B69" s="394" t="s">
        <v>1</v>
      </c>
      <c r="C69" s="437"/>
      <c r="D69" s="271" t="s">
        <v>31</v>
      </c>
      <c r="E69" s="112"/>
      <c r="F69" s="48" t="s">
        <v>35</v>
      </c>
      <c r="G69" s="406" t="s">
        <v>36</v>
      </c>
      <c r="H69" s="406"/>
      <c r="I69" s="48"/>
      <c r="J69" s="48" t="s">
        <v>37</v>
      </c>
      <c r="K69" s="406" t="s">
        <v>36</v>
      </c>
      <c r="L69" s="406"/>
      <c r="M69" s="48"/>
      <c r="N69" s="48" t="s">
        <v>38</v>
      </c>
      <c r="O69" s="406" t="s">
        <v>36</v>
      </c>
      <c r="P69" s="406"/>
      <c r="Q69" s="48"/>
      <c r="R69" s="48" t="s">
        <v>39</v>
      </c>
      <c r="S69" s="406" t="s">
        <v>36</v>
      </c>
      <c r="T69" s="406"/>
      <c r="U69" s="49"/>
      <c r="V69" s="48" t="s">
        <v>40</v>
      </c>
      <c r="W69" s="406" t="s">
        <v>36</v>
      </c>
      <c r="X69" s="406"/>
      <c r="Y69" s="48" t="s">
        <v>41</v>
      </c>
      <c r="Z69" s="50"/>
      <c r="AA69" s="105" t="s">
        <v>42</v>
      </c>
      <c r="AB69" s="52" t="s">
        <v>43</v>
      </c>
      <c r="AC69" s="277" t="s">
        <v>41</v>
      </c>
    </row>
    <row r="70" spans="2:29" s="44" customFormat="1" ht="17.25" customHeight="1" thickBot="1">
      <c r="B70" s="442" t="s">
        <v>44</v>
      </c>
      <c r="C70" s="443"/>
      <c r="D70" s="272"/>
      <c r="E70" s="113"/>
      <c r="F70" s="54" t="s">
        <v>45</v>
      </c>
      <c r="G70" s="401" t="s">
        <v>46</v>
      </c>
      <c r="H70" s="401"/>
      <c r="I70" s="54"/>
      <c r="J70" s="54" t="s">
        <v>45</v>
      </c>
      <c r="K70" s="401" t="s">
        <v>46</v>
      </c>
      <c r="L70" s="401"/>
      <c r="M70" s="54"/>
      <c r="N70" s="54" t="s">
        <v>45</v>
      </c>
      <c r="O70" s="401" t="s">
        <v>46</v>
      </c>
      <c r="P70" s="401"/>
      <c r="Q70" s="54"/>
      <c r="R70" s="54" t="s">
        <v>45</v>
      </c>
      <c r="S70" s="401" t="s">
        <v>46</v>
      </c>
      <c r="T70" s="401"/>
      <c r="U70" s="56"/>
      <c r="V70" s="54" t="s">
        <v>45</v>
      </c>
      <c r="W70" s="401" t="s">
        <v>46</v>
      </c>
      <c r="X70" s="401"/>
      <c r="Y70" s="54" t="s">
        <v>45</v>
      </c>
      <c r="Z70" s="58" t="s">
        <v>47</v>
      </c>
      <c r="AA70" s="59" t="s">
        <v>48</v>
      </c>
      <c r="AB70" s="60" t="s">
        <v>49</v>
      </c>
      <c r="AC70" s="114" t="s">
        <v>50</v>
      </c>
    </row>
    <row r="71" spans="2:29" s="62" customFormat="1" ht="49.5" customHeight="1">
      <c r="B71" s="402" t="s">
        <v>74</v>
      </c>
      <c r="C71" s="403"/>
      <c r="D71" s="89">
        <f>SUM(D72:D74)</f>
        <v>134</v>
      </c>
      <c r="E71" s="64">
        <f>SUM(E72:E74)</f>
        <v>417</v>
      </c>
      <c r="F71" s="65">
        <f>SUM(F72:F74)</f>
        <v>551</v>
      </c>
      <c r="G71" s="66">
        <f>F91</f>
        <v>479</v>
      </c>
      <c r="H71" s="67" t="str">
        <f>B91</f>
        <v>Rägavere Huviklubi</v>
      </c>
      <c r="I71" s="108">
        <f>SUM(I72:I74)</f>
        <v>397</v>
      </c>
      <c r="J71" s="69">
        <f>SUM(J72:J74)</f>
        <v>531</v>
      </c>
      <c r="K71" s="69">
        <f>J87</f>
        <v>487</v>
      </c>
      <c r="L71" s="67" t="str">
        <f>B87</f>
        <v>Uhtna Puit</v>
      </c>
      <c r="M71" s="72">
        <f>SUM(M72:M74)</f>
        <v>435</v>
      </c>
      <c r="N71" s="66">
        <f>SUM(N72:N74)</f>
        <v>569</v>
      </c>
      <c r="O71" s="66">
        <f>N83</f>
        <v>558</v>
      </c>
      <c r="P71" s="67" t="str">
        <f>B83</f>
        <v>Verx</v>
      </c>
      <c r="Q71" s="72">
        <f>SUM(Q72:Q74)</f>
        <v>390</v>
      </c>
      <c r="R71" s="66">
        <f>SUM(R72:R74)</f>
        <v>524</v>
      </c>
      <c r="S71" s="66">
        <f>R79</f>
        <v>510</v>
      </c>
      <c r="T71" s="67" t="str">
        <f>B79</f>
        <v>Latestoil</v>
      </c>
      <c r="U71" s="72">
        <f>SUM(U72:U74)</f>
        <v>438</v>
      </c>
      <c r="V71" s="66">
        <f>SUM(V72:V74)</f>
        <v>572</v>
      </c>
      <c r="W71" s="66">
        <f>V75</f>
        <v>568</v>
      </c>
      <c r="X71" s="67" t="str">
        <f>B75</f>
        <v>Dan Arpo  </v>
      </c>
      <c r="Y71" s="90">
        <f aca="true" t="shared" si="3" ref="Y71:Y91">F71+J71+N71+R71+V71</f>
        <v>2747</v>
      </c>
      <c r="Z71" s="72">
        <f>SUM(Z72:Z74)</f>
        <v>2077</v>
      </c>
      <c r="AA71" s="74">
        <f>AVERAGE(AA72,AA73,AA74)</f>
        <v>183.13333333333333</v>
      </c>
      <c r="AB71" s="115">
        <f>AVERAGE(AB72,AB73,AB74)</f>
        <v>138.46666666666667</v>
      </c>
      <c r="AC71" s="383">
        <f>G72+K72+O72+S72+W72</f>
        <v>5</v>
      </c>
    </row>
    <row r="72" spans="2:29" s="62" customFormat="1" ht="17.25" customHeight="1">
      <c r="B72" s="357" t="s">
        <v>133</v>
      </c>
      <c r="C72" s="354"/>
      <c r="D72" s="76">
        <v>57</v>
      </c>
      <c r="E72" s="77">
        <v>135</v>
      </c>
      <c r="F72" s="80">
        <f>D72+E72</f>
        <v>192</v>
      </c>
      <c r="G72" s="373">
        <v>1</v>
      </c>
      <c r="H72" s="374"/>
      <c r="I72" s="79">
        <v>90</v>
      </c>
      <c r="J72" s="78">
        <f>D72+I72</f>
        <v>147</v>
      </c>
      <c r="K72" s="373">
        <v>1</v>
      </c>
      <c r="L72" s="374"/>
      <c r="M72" s="79">
        <v>120</v>
      </c>
      <c r="N72" s="78">
        <f>D72+M72</f>
        <v>177</v>
      </c>
      <c r="O72" s="373">
        <v>1</v>
      </c>
      <c r="P72" s="374"/>
      <c r="Q72" s="79">
        <v>120</v>
      </c>
      <c r="R72" s="80">
        <f>D72+Q72</f>
        <v>177</v>
      </c>
      <c r="S72" s="373">
        <v>1</v>
      </c>
      <c r="T72" s="374"/>
      <c r="U72" s="77">
        <v>110</v>
      </c>
      <c r="V72" s="80">
        <f>D72+U72</f>
        <v>167</v>
      </c>
      <c r="W72" s="373">
        <v>1</v>
      </c>
      <c r="X72" s="374"/>
      <c r="Y72" s="78">
        <f t="shared" si="3"/>
        <v>860</v>
      </c>
      <c r="Z72" s="79">
        <f>E72+I72+M72+Q72+U72</f>
        <v>575</v>
      </c>
      <c r="AA72" s="81">
        <f>AVERAGE(F72,J72,N72,R72,V72)</f>
        <v>172</v>
      </c>
      <c r="AB72" s="82">
        <f>AVERAGE(F72,J72,N72,R72,V72)-D72</f>
        <v>115</v>
      </c>
      <c r="AC72" s="383"/>
    </row>
    <row r="73" spans="2:29" s="62" customFormat="1" ht="17.25" customHeight="1">
      <c r="B73" s="409" t="s">
        <v>134</v>
      </c>
      <c r="C73" s="410"/>
      <c r="D73" s="76">
        <v>40</v>
      </c>
      <c r="E73" s="77">
        <v>145</v>
      </c>
      <c r="F73" s="80">
        <f>D73+E73</f>
        <v>185</v>
      </c>
      <c r="G73" s="375"/>
      <c r="H73" s="376"/>
      <c r="I73" s="79">
        <v>156</v>
      </c>
      <c r="J73" s="78">
        <f>D73+I73</f>
        <v>196</v>
      </c>
      <c r="K73" s="375"/>
      <c r="L73" s="376"/>
      <c r="M73" s="79">
        <v>156</v>
      </c>
      <c r="N73" s="78">
        <f>D73+M73</f>
        <v>196</v>
      </c>
      <c r="O73" s="375"/>
      <c r="P73" s="376"/>
      <c r="Q73" s="77">
        <v>119</v>
      </c>
      <c r="R73" s="80">
        <f>D73+Q73</f>
        <v>159</v>
      </c>
      <c r="S73" s="375"/>
      <c r="T73" s="376"/>
      <c r="U73" s="77">
        <v>160</v>
      </c>
      <c r="V73" s="80">
        <f>D73+U73</f>
        <v>200</v>
      </c>
      <c r="W73" s="375"/>
      <c r="X73" s="376"/>
      <c r="Y73" s="78">
        <f t="shared" si="3"/>
        <v>936</v>
      </c>
      <c r="Z73" s="79">
        <f>E73+I73+M73+Q73+U73</f>
        <v>736</v>
      </c>
      <c r="AA73" s="81">
        <f>AVERAGE(F73,J73,N73,R73,V73)</f>
        <v>187.2</v>
      </c>
      <c r="AB73" s="82">
        <f>AVERAGE(F73,J73,N73,R73,V73)-D73</f>
        <v>147.2</v>
      </c>
      <c r="AC73" s="383"/>
    </row>
    <row r="74" spans="2:29" s="62" customFormat="1" ht="17.25" customHeight="1" thickBot="1">
      <c r="B74" s="407" t="s">
        <v>135</v>
      </c>
      <c r="C74" s="408"/>
      <c r="D74" s="116">
        <v>37</v>
      </c>
      <c r="E74" s="84">
        <v>137</v>
      </c>
      <c r="F74" s="85">
        <f>D74+E74</f>
        <v>174</v>
      </c>
      <c r="G74" s="377"/>
      <c r="H74" s="378"/>
      <c r="I74" s="86">
        <v>151</v>
      </c>
      <c r="J74" s="85">
        <f>D74+I74</f>
        <v>188</v>
      </c>
      <c r="K74" s="377"/>
      <c r="L74" s="378"/>
      <c r="M74" s="79">
        <v>159</v>
      </c>
      <c r="N74" s="85">
        <f>D74+M74</f>
        <v>196</v>
      </c>
      <c r="O74" s="377"/>
      <c r="P74" s="378"/>
      <c r="Q74" s="77">
        <v>151</v>
      </c>
      <c r="R74" s="85">
        <f>D74+Q74</f>
        <v>188</v>
      </c>
      <c r="S74" s="377"/>
      <c r="T74" s="378"/>
      <c r="U74" s="77">
        <v>168</v>
      </c>
      <c r="V74" s="85">
        <f>D74+U74</f>
        <v>205</v>
      </c>
      <c r="W74" s="377"/>
      <c r="X74" s="378"/>
      <c r="Y74" s="85">
        <f t="shared" si="3"/>
        <v>951</v>
      </c>
      <c r="Z74" s="86">
        <f>E74+I74+M74+Q74+U74</f>
        <v>766</v>
      </c>
      <c r="AA74" s="87">
        <f>AVERAGE(F74,J74,N74,R74,V74)</f>
        <v>190.2</v>
      </c>
      <c r="AB74" s="88">
        <f>AVERAGE(F74,J74,N74,R74,V74)-D74</f>
        <v>153.2</v>
      </c>
      <c r="AC74" s="384"/>
    </row>
    <row r="75" spans="2:29" s="62" customFormat="1" ht="49.5" customHeight="1">
      <c r="B75" s="426" t="s">
        <v>238</v>
      </c>
      <c r="C75" s="427"/>
      <c r="D75" s="63">
        <f>SUM(D76:D78)</f>
        <v>82</v>
      </c>
      <c r="E75" s="106">
        <f>SUM(E76:E78)</f>
        <v>447</v>
      </c>
      <c r="F75" s="92">
        <f>SUM(F76:F78)</f>
        <v>529</v>
      </c>
      <c r="G75" s="92">
        <f>F87</f>
        <v>528</v>
      </c>
      <c r="H75" s="70" t="str">
        <f>B87</f>
        <v>Uhtna Puit</v>
      </c>
      <c r="I75" s="64">
        <f>SUM(I76:I78)</f>
        <v>458</v>
      </c>
      <c r="J75" s="92">
        <f>SUM(J76:J78)</f>
        <v>540</v>
      </c>
      <c r="K75" s="92">
        <f>J83</f>
        <v>517</v>
      </c>
      <c r="L75" s="70" t="str">
        <f>B83</f>
        <v>Verx</v>
      </c>
      <c r="M75" s="71">
        <f>SUM(M76:M78)</f>
        <v>535</v>
      </c>
      <c r="N75" s="93">
        <f>SUM(N76:N78)</f>
        <v>617</v>
      </c>
      <c r="O75" s="92">
        <f>N79</f>
        <v>545</v>
      </c>
      <c r="P75" s="70" t="str">
        <f>B79</f>
        <v>Latestoil</v>
      </c>
      <c r="Q75" s="71">
        <f>SUM(Q76:Q78)</f>
        <v>469</v>
      </c>
      <c r="R75" s="66">
        <f>SUM(R76:R78)</f>
        <v>551</v>
      </c>
      <c r="S75" s="92">
        <f>R91</f>
        <v>596</v>
      </c>
      <c r="T75" s="70" t="str">
        <f>B91</f>
        <v>Rägavere Huviklubi</v>
      </c>
      <c r="U75" s="71">
        <f>SUM(U76:U78)</f>
        <v>486</v>
      </c>
      <c r="V75" s="94">
        <f>SUM(V76:V78)</f>
        <v>568</v>
      </c>
      <c r="W75" s="92">
        <f>V71</f>
        <v>572</v>
      </c>
      <c r="X75" s="70" t="str">
        <f>B71</f>
        <v>Temper</v>
      </c>
      <c r="Y75" s="73">
        <f>F75+J75+N75+R75+V75</f>
        <v>2805</v>
      </c>
      <c r="Z75" s="71">
        <f>SUM(Z76:Z78)</f>
        <v>2395</v>
      </c>
      <c r="AA75" s="91">
        <f>AVERAGE(AA76,AA77,AA78)</f>
        <v>187</v>
      </c>
      <c r="AB75" s="75">
        <f>AVERAGE(AB76,AB77,AB78)</f>
        <v>159.66666666666666</v>
      </c>
      <c r="AC75" s="382">
        <f>G76+K76+O76+S76+W76</f>
        <v>3</v>
      </c>
    </row>
    <row r="76" spans="2:29" s="62" customFormat="1" ht="17.25" customHeight="1">
      <c r="B76" s="208" t="s">
        <v>101</v>
      </c>
      <c r="C76" s="209"/>
      <c r="D76" s="76">
        <v>24</v>
      </c>
      <c r="E76" s="77">
        <v>153</v>
      </c>
      <c r="F76" s="80">
        <f>D76+E76</f>
        <v>177</v>
      </c>
      <c r="G76" s="373">
        <v>1</v>
      </c>
      <c r="H76" s="374"/>
      <c r="I76" s="79">
        <v>148</v>
      </c>
      <c r="J76" s="78">
        <f>D76+I76</f>
        <v>172</v>
      </c>
      <c r="K76" s="373">
        <v>1</v>
      </c>
      <c r="L76" s="374"/>
      <c r="M76" s="79">
        <v>156</v>
      </c>
      <c r="N76" s="78">
        <f>D76+M76</f>
        <v>180</v>
      </c>
      <c r="O76" s="373">
        <v>1</v>
      </c>
      <c r="P76" s="374"/>
      <c r="Q76" s="77">
        <v>177</v>
      </c>
      <c r="R76" s="80">
        <f>D76+Q76</f>
        <v>201</v>
      </c>
      <c r="S76" s="373">
        <v>0</v>
      </c>
      <c r="T76" s="374"/>
      <c r="U76" s="77">
        <v>169</v>
      </c>
      <c r="V76" s="80">
        <f>D76+U76</f>
        <v>193</v>
      </c>
      <c r="W76" s="373">
        <v>0</v>
      </c>
      <c r="X76" s="374"/>
      <c r="Y76" s="78">
        <f t="shared" si="3"/>
        <v>923</v>
      </c>
      <c r="Z76" s="79">
        <f>E76+I76+M76+Q76+U76</f>
        <v>803</v>
      </c>
      <c r="AA76" s="81">
        <f>AVERAGE(F76,J76,N76,R76,V76)</f>
        <v>184.6</v>
      </c>
      <c r="AB76" s="82">
        <f>AVERAGE(F76,J76,N76,R76,V76)-D76</f>
        <v>160.6</v>
      </c>
      <c r="AC76" s="383"/>
    </row>
    <row r="77" spans="2:29" s="62" customFormat="1" ht="17.25" customHeight="1">
      <c r="B77" s="210" t="s">
        <v>102</v>
      </c>
      <c r="C77" s="211"/>
      <c r="D77" s="76">
        <v>36</v>
      </c>
      <c r="E77" s="77">
        <v>146</v>
      </c>
      <c r="F77" s="80">
        <f>D77+E77</f>
        <v>182</v>
      </c>
      <c r="G77" s="375"/>
      <c r="H77" s="376"/>
      <c r="I77" s="79">
        <v>134</v>
      </c>
      <c r="J77" s="78">
        <f>D77+I77</f>
        <v>170</v>
      </c>
      <c r="K77" s="375"/>
      <c r="L77" s="376"/>
      <c r="M77" s="79">
        <v>177</v>
      </c>
      <c r="N77" s="78">
        <f>D77+M77</f>
        <v>213</v>
      </c>
      <c r="O77" s="375"/>
      <c r="P77" s="376"/>
      <c r="Q77" s="77">
        <v>125</v>
      </c>
      <c r="R77" s="80">
        <f>D77+Q77</f>
        <v>161</v>
      </c>
      <c r="S77" s="375"/>
      <c r="T77" s="376"/>
      <c r="U77" s="77">
        <v>161</v>
      </c>
      <c r="V77" s="80">
        <f>D77+U77</f>
        <v>197</v>
      </c>
      <c r="W77" s="375"/>
      <c r="X77" s="376"/>
      <c r="Y77" s="78">
        <f t="shared" si="3"/>
        <v>923</v>
      </c>
      <c r="Z77" s="79">
        <f>E77+I77+M77+Q77+U77</f>
        <v>743</v>
      </c>
      <c r="AA77" s="81">
        <f>AVERAGE(F77,J77,N77,R77,V77)</f>
        <v>184.6</v>
      </c>
      <c r="AB77" s="82">
        <f>AVERAGE(F77,J77,N77,R77,V77)-D77</f>
        <v>148.6</v>
      </c>
      <c r="AC77" s="383"/>
    </row>
    <row r="78" spans="2:29" s="62" customFormat="1" ht="17.25" customHeight="1" thickBot="1">
      <c r="B78" s="366" t="s">
        <v>103</v>
      </c>
      <c r="C78" s="367"/>
      <c r="D78" s="76">
        <v>22</v>
      </c>
      <c r="E78" s="84">
        <v>148</v>
      </c>
      <c r="F78" s="85">
        <f>D78+E78</f>
        <v>170</v>
      </c>
      <c r="G78" s="377"/>
      <c r="H78" s="378"/>
      <c r="I78" s="86">
        <v>176</v>
      </c>
      <c r="J78" s="85">
        <f>D78+I78</f>
        <v>198</v>
      </c>
      <c r="K78" s="377"/>
      <c r="L78" s="378"/>
      <c r="M78" s="79">
        <v>202</v>
      </c>
      <c r="N78" s="85">
        <f>D78+M78</f>
        <v>224</v>
      </c>
      <c r="O78" s="377"/>
      <c r="P78" s="378"/>
      <c r="Q78" s="77">
        <v>167</v>
      </c>
      <c r="R78" s="85">
        <f>D78+Q78</f>
        <v>189</v>
      </c>
      <c r="S78" s="377"/>
      <c r="T78" s="378"/>
      <c r="U78" s="77">
        <v>156</v>
      </c>
      <c r="V78" s="85">
        <f>D78+U78</f>
        <v>178</v>
      </c>
      <c r="W78" s="377"/>
      <c r="X78" s="378"/>
      <c r="Y78" s="85">
        <f t="shared" si="3"/>
        <v>959</v>
      </c>
      <c r="Z78" s="86">
        <f>E78+I78+M78+Q78+U78</f>
        <v>849</v>
      </c>
      <c r="AA78" s="87">
        <f>AVERAGE(F78,J78,N78,R78,V78)</f>
        <v>191.8</v>
      </c>
      <c r="AB78" s="88">
        <f>AVERAGE(F78,J78,N78,R78,V78)-D78</f>
        <v>169.8</v>
      </c>
      <c r="AC78" s="384"/>
    </row>
    <row r="79" spans="2:29" s="62" customFormat="1" ht="49.5" customHeight="1">
      <c r="B79" s="389" t="s">
        <v>58</v>
      </c>
      <c r="C79" s="389"/>
      <c r="D79" s="63">
        <f>SUM(D80:D82)</f>
        <v>64</v>
      </c>
      <c r="E79" s="106">
        <f>SUM(E80:E82)</f>
        <v>382</v>
      </c>
      <c r="F79" s="92">
        <f>SUM(F80:F82)</f>
        <v>446</v>
      </c>
      <c r="G79" s="92">
        <f>F83</f>
        <v>513</v>
      </c>
      <c r="H79" s="70" t="str">
        <f>B83</f>
        <v>Verx</v>
      </c>
      <c r="I79" s="64">
        <f>SUM(I80:I82)</f>
        <v>480</v>
      </c>
      <c r="J79" s="92">
        <f>SUM(J80:J82)</f>
        <v>544</v>
      </c>
      <c r="K79" s="92">
        <f>J91</f>
        <v>543</v>
      </c>
      <c r="L79" s="70" t="str">
        <f>B91</f>
        <v>Rägavere Huviklubi</v>
      </c>
      <c r="M79" s="71">
        <f>SUM(M80:M82)</f>
        <v>481</v>
      </c>
      <c r="N79" s="93">
        <f>SUM(N80:N82)</f>
        <v>545</v>
      </c>
      <c r="O79" s="92">
        <f>N75</f>
        <v>617</v>
      </c>
      <c r="P79" s="70" t="str">
        <f>B75</f>
        <v>Dan Arpo  </v>
      </c>
      <c r="Q79" s="71">
        <f>SUM(Q80:Q82)</f>
        <v>446</v>
      </c>
      <c r="R79" s="94">
        <f>SUM(R80:R82)</f>
        <v>510</v>
      </c>
      <c r="S79" s="92">
        <f>R71</f>
        <v>524</v>
      </c>
      <c r="T79" s="70" t="str">
        <f>B71</f>
        <v>Temper</v>
      </c>
      <c r="U79" s="71">
        <f>SUM(U80:U82)</f>
        <v>435</v>
      </c>
      <c r="V79" s="93">
        <f>SUM(V80:V82)</f>
        <v>499</v>
      </c>
      <c r="W79" s="92">
        <f>V87</f>
        <v>476</v>
      </c>
      <c r="X79" s="70" t="str">
        <f>B87</f>
        <v>Uhtna Puit</v>
      </c>
      <c r="Y79" s="73">
        <f t="shared" si="3"/>
        <v>2544</v>
      </c>
      <c r="Z79" s="71">
        <f>SUM(Z80:Z82)</f>
        <v>2224</v>
      </c>
      <c r="AA79" s="91">
        <f>AVERAGE(AA80,AA81,AA82)</f>
        <v>169.6</v>
      </c>
      <c r="AB79" s="75">
        <f>AVERAGE(AB80,AB81,AB82)</f>
        <v>148.26666666666665</v>
      </c>
      <c r="AC79" s="382">
        <f>G80+K80+O80+S80+W80</f>
        <v>2</v>
      </c>
    </row>
    <row r="80" spans="2:29" s="62" customFormat="1" ht="17.25" customHeight="1">
      <c r="B80" s="361" t="s">
        <v>122</v>
      </c>
      <c r="C80" s="361"/>
      <c r="D80" s="76">
        <v>18</v>
      </c>
      <c r="E80" s="77">
        <v>137</v>
      </c>
      <c r="F80" s="80">
        <f>D80+E80</f>
        <v>155</v>
      </c>
      <c r="G80" s="373">
        <v>0</v>
      </c>
      <c r="H80" s="374"/>
      <c r="I80" s="79">
        <v>165</v>
      </c>
      <c r="J80" s="78">
        <f>D80+I80</f>
        <v>183</v>
      </c>
      <c r="K80" s="373">
        <v>1</v>
      </c>
      <c r="L80" s="374"/>
      <c r="M80" s="79">
        <v>151</v>
      </c>
      <c r="N80" s="78">
        <f>D80+M80</f>
        <v>169</v>
      </c>
      <c r="O80" s="373">
        <v>0</v>
      </c>
      <c r="P80" s="374"/>
      <c r="Q80" s="77">
        <v>146</v>
      </c>
      <c r="R80" s="80">
        <f>D80+Q80</f>
        <v>164</v>
      </c>
      <c r="S80" s="373">
        <v>0</v>
      </c>
      <c r="T80" s="374"/>
      <c r="U80" s="77">
        <v>119</v>
      </c>
      <c r="V80" s="80">
        <f>D80+U80</f>
        <v>137</v>
      </c>
      <c r="W80" s="373">
        <v>1</v>
      </c>
      <c r="X80" s="374"/>
      <c r="Y80" s="78">
        <f t="shared" si="3"/>
        <v>808</v>
      </c>
      <c r="Z80" s="79">
        <f>E80+I80+M80+Q80+U80</f>
        <v>718</v>
      </c>
      <c r="AA80" s="81">
        <f>AVERAGE(F80,J80,N80,R80,V80)</f>
        <v>161.6</v>
      </c>
      <c r="AB80" s="82">
        <f>AVERAGE(F80,J80,N80,R80,V80)-D80</f>
        <v>143.6</v>
      </c>
      <c r="AC80" s="383"/>
    </row>
    <row r="81" spans="2:29" s="62" customFormat="1" ht="17.25" customHeight="1">
      <c r="B81" s="361" t="s">
        <v>123</v>
      </c>
      <c r="C81" s="361"/>
      <c r="D81" s="76">
        <v>41</v>
      </c>
      <c r="E81" s="77">
        <v>100</v>
      </c>
      <c r="F81" s="80">
        <f>D81+E81</f>
        <v>141</v>
      </c>
      <c r="G81" s="375"/>
      <c r="H81" s="376"/>
      <c r="I81" s="79">
        <v>148</v>
      </c>
      <c r="J81" s="78">
        <f>D81+I81</f>
        <v>189</v>
      </c>
      <c r="K81" s="375"/>
      <c r="L81" s="376"/>
      <c r="M81" s="79">
        <v>159</v>
      </c>
      <c r="N81" s="78">
        <f>D81+M81</f>
        <v>200</v>
      </c>
      <c r="O81" s="375"/>
      <c r="P81" s="376"/>
      <c r="Q81" s="77">
        <v>141</v>
      </c>
      <c r="R81" s="80">
        <f>D81+Q81</f>
        <v>182</v>
      </c>
      <c r="S81" s="375"/>
      <c r="T81" s="376"/>
      <c r="U81" s="77">
        <v>165</v>
      </c>
      <c r="V81" s="80">
        <f>D81+U81</f>
        <v>206</v>
      </c>
      <c r="W81" s="375"/>
      <c r="X81" s="376"/>
      <c r="Y81" s="78">
        <f t="shared" si="3"/>
        <v>918</v>
      </c>
      <c r="Z81" s="79">
        <f>E81+I81+M81+Q81+U81</f>
        <v>713</v>
      </c>
      <c r="AA81" s="81">
        <f>AVERAGE(F81,J81,N81,R81,V81)</f>
        <v>183.6</v>
      </c>
      <c r="AB81" s="82">
        <f>AVERAGE(F81,J81,N81,R81,V81)-D81</f>
        <v>142.6</v>
      </c>
      <c r="AC81" s="383"/>
    </row>
    <row r="82" spans="2:29" s="62" customFormat="1" ht="17.25" customHeight="1" thickBot="1">
      <c r="B82" s="370" t="s">
        <v>124</v>
      </c>
      <c r="C82" s="370"/>
      <c r="D82" s="83">
        <v>5</v>
      </c>
      <c r="E82" s="84">
        <v>145</v>
      </c>
      <c r="F82" s="85">
        <f>D82+E82</f>
        <v>150</v>
      </c>
      <c r="G82" s="377"/>
      <c r="H82" s="378"/>
      <c r="I82" s="86">
        <v>167</v>
      </c>
      <c r="J82" s="85">
        <f>D82+I82</f>
        <v>172</v>
      </c>
      <c r="K82" s="377"/>
      <c r="L82" s="378"/>
      <c r="M82" s="86">
        <v>171</v>
      </c>
      <c r="N82" s="85">
        <f>D82+M82</f>
        <v>176</v>
      </c>
      <c r="O82" s="377"/>
      <c r="P82" s="378"/>
      <c r="Q82" s="77">
        <v>159</v>
      </c>
      <c r="R82" s="85">
        <f>D82+Q82</f>
        <v>164</v>
      </c>
      <c r="S82" s="377"/>
      <c r="T82" s="378"/>
      <c r="U82" s="77">
        <v>151</v>
      </c>
      <c r="V82" s="85">
        <f>D82+U82</f>
        <v>156</v>
      </c>
      <c r="W82" s="377"/>
      <c r="X82" s="378"/>
      <c r="Y82" s="85">
        <f t="shared" si="3"/>
        <v>818</v>
      </c>
      <c r="Z82" s="86">
        <f>E82+I82+M82+Q82+U82</f>
        <v>793</v>
      </c>
      <c r="AA82" s="87">
        <f>AVERAGE(F82,J82,N82,R82,V82)</f>
        <v>163.6</v>
      </c>
      <c r="AB82" s="88">
        <f>AVERAGE(F82,J82,N82,R82,V82)-D82</f>
        <v>158.6</v>
      </c>
      <c r="AC82" s="384"/>
    </row>
    <row r="83" spans="2:29" s="62" customFormat="1" ht="49.5" customHeight="1">
      <c r="B83" s="350" t="s">
        <v>61</v>
      </c>
      <c r="C83" s="350"/>
      <c r="D83" s="63">
        <f>SUM(D84:D86)</f>
        <v>47</v>
      </c>
      <c r="E83" s="106">
        <f>SUM(E84:E86)</f>
        <v>466</v>
      </c>
      <c r="F83" s="92">
        <f>SUM(F84:F86)</f>
        <v>513</v>
      </c>
      <c r="G83" s="92">
        <f>F79</f>
        <v>446</v>
      </c>
      <c r="H83" s="70" t="str">
        <f>B79</f>
        <v>Latestoil</v>
      </c>
      <c r="I83" s="64">
        <f>SUM(I84:I86)</f>
        <v>470</v>
      </c>
      <c r="J83" s="92">
        <f>SUM(J84:J86)</f>
        <v>517</v>
      </c>
      <c r="K83" s="92">
        <f>J75</f>
        <v>540</v>
      </c>
      <c r="L83" s="70" t="str">
        <f>B75</f>
        <v>Dan Arpo  </v>
      </c>
      <c r="M83" s="72">
        <f>SUM(M84:M86)</f>
        <v>511</v>
      </c>
      <c r="N83" s="94">
        <f>SUM(N84:N86)</f>
        <v>558</v>
      </c>
      <c r="O83" s="92">
        <f>N71</f>
        <v>569</v>
      </c>
      <c r="P83" s="70" t="str">
        <f>B71</f>
        <v>Temper</v>
      </c>
      <c r="Q83" s="71">
        <f>SUM(Q84:Q86)</f>
        <v>439</v>
      </c>
      <c r="R83" s="94">
        <f>SUM(R84:R86)</f>
        <v>486</v>
      </c>
      <c r="S83" s="92">
        <f>R87</f>
        <v>549</v>
      </c>
      <c r="T83" s="70" t="str">
        <f>B87</f>
        <v>Uhtna Puit</v>
      </c>
      <c r="U83" s="71">
        <f>SUM(U84:U86)</f>
        <v>533</v>
      </c>
      <c r="V83" s="94">
        <f>SUM(V84:V86)</f>
        <v>580</v>
      </c>
      <c r="W83" s="92">
        <f>V91</f>
        <v>558</v>
      </c>
      <c r="X83" s="70" t="str">
        <f>B91</f>
        <v>Rägavere Huviklubi</v>
      </c>
      <c r="Y83" s="73">
        <f t="shared" si="3"/>
        <v>2654</v>
      </c>
      <c r="Z83" s="71">
        <f>SUM(Z84:Z86)</f>
        <v>2419</v>
      </c>
      <c r="AA83" s="91">
        <f>AVERAGE(AA84,AA85,AA86)</f>
        <v>176.9333333333333</v>
      </c>
      <c r="AB83" s="75">
        <f>AVERAGE(AB84,AB85,AB86)</f>
        <v>161.26666666666668</v>
      </c>
      <c r="AC83" s="382">
        <f>G84+K84+O84+S84+W84</f>
        <v>2</v>
      </c>
    </row>
    <row r="84" spans="2:29" s="62" customFormat="1" ht="17.25" customHeight="1">
      <c r="B84" s="361" t="s">
        <v>125</v>
      </c>
      <c r="C84" s="361"/>
      <c r="D84" s="76">
        <v>6</v>
      </c>
      <c r="E84" s="79">
        <v>180</v>
      </c>
      <c r="F84" s="80">
        <f>D84+E84</f>
        <v>186</v>
      </c>
      <c r="G84" s="373">
        <v>1</v>
      </c>
      <c r="H84" s="374"/>
      <c r="I84" s="79">
        <v>174</v>
      </c>
      <c r="J84" s="78">
        <f>D84+I84</f>
        <v>180</v>
      </c>
      <c r="K84" s="373">
        <v>0</v>
      </c>
      <c r="L84" s="374"/>
      <c r="M84" s="79">
        <v>127</v>
      </c>
      <c r="N84" s="78">
        <f>D84+M84</f>
        <v>133</v>
      </c>
      <c r="O84" s="373">
        <v>0</v>
      </c>
      <c r="P84" s="374"/>
      <c r="Q84" s="77">
        <v>130</v>
      </c>
      <c r="R84" s="80">
        <f>D84+Q84</f>
        <v>136</v>
      </c>
      <c r="S84" s="373">
        <v>0</v>
      </c>
      <c r="T84" s="374"/>
      <c r="U84" s="77">
        <v>222</v>
      </c>
      <c r="V84" s="80">
        <f>D84+U84</f>
        <v>228</v>
      </c>
      <c r="W84" s="373">
        <v>1</v>
      </c>
      <c r="X84" s="374"/>
      <c r="Y84" s="78">
        <f t="shared" si="3"/>
        <v>863</v>
      </c>
      <c r="Z84" s="79">
        <f>E84+I84+M84+Q84+U84</f>
        <v>833</v>
      </c>
      <c r="AA84" s="81">
        <f>AVERAGE(F84,J84,N84,R84,V84)</f>
        <v>172.6</v>
      </c>
      <c r="AB84" s="82">
        <f>AVERAGE(F84,J84,N84,R84,V84)-D84</f>
        <v>166.6</v>
      </c>
      <c r="AC84" s="383"/>
    </row>
    <row r="85" spans="2:29" s="62" customFormat="1" ht="17.25" customHeight="1">
      <c r="B85" s="361" t="s">
        <v>170</v>
      </c>
      <c r="C85" s="361"/>
      <c r="D85" s="76">
        <v>30</v>
      </c>
      <c r="E85" s="95">
        <v>147</v>
      </c>
      <c r="F85" s="80">
        <f>D85+E85</f>
        <v>177</v>
      </c>
      <c r="G85" s="375"/>
      <c r="H85" s="376"/>
      <c r="I85" s="79">
        <v>140</v>
      </c>
      <c r="J85" s="78">
        <f>D85+I85</f>
        <v>170</v>
      </c>
      <c r="K85" s="375"/>
      <c r="L85" s="376"/>
      <c r="M85" s="79">
        <v>169</v>
      </c>
      <c r="N85" s="78">
        <f>D85+M85</f>
        <v>199</v>
      </c>
      <c r="O85" s="375"/>
      <c r="P85" s="376"/>
      <c r="Q85" s="77">
        <v>153</v>
      </c>
      <c r="R85" s="80">
        <f>D85+Q85</f>
        <v>183</v>
      </c>
      <c r="S85" s="375"/>
      <c r="T85" s="376"/>
      <c r="U85" s="77">
        <v>146</v>
      </c>
      <c r="V85" s="80">
        <f>D85+U85</f>
        <v>176</v>
      </c>
      <c r="W85" s="375"/>
      <c r="X85" s="376"/>
      <c r="Y85" s="78">
        <f t="shared" si="3"/>
        <v>905</v>
      </c>
      <c r="Z85" s="79">
        <f>E85+I85+M85+Q85+U85</f>
        <v>755</v>
      </c>
      <c r="AA85" s="81">
        <f>AVERAGE(F85,J85,N85,R85,V85)</f>
        <v>181</v>
      </c>
      <c r="AB85" s="82">
        <f>AVERAGE(F85,J85,N85,R85,V85)-D85</f>
        <v>151</v>
      </c>
      <c r="AC85" s="383"/>
    </row>
    <row r="86" spans="2:29" s="62" customFormat="1" ht="17.25" customHeight="1" thickBot="1">
      <c r="B86" s="370" t="s">
        <v>140</v>
      </c>
      <c r="C86" s="370"/>
      <c r="D86" s="83">
        <v>11</v>
      </c>
      <c r="E86" s="84">
        <v>139</v>
      </c>
      <c r="F86" s="85">
        <f>D86+E86</f>
        <v>150</v>
      </c>
      <c r="G86" s="377"/>
      <c r="H86" s="378"/>
      <c r="I86" s="86">
        <v>156</v>
      </c>
      <c r="J86" s="85">
        <f>D86+I86</f>
        <v>167</v>
      </c>
      <c r="K86" s="377"/>
      <c r="L86" s="378"/>
      <c r="M86" s="86">
        <v>215</v>
      </c>
      <c r="N86" s="85">
        <f>D86+M86</f>
        <v>226</v>
      </c>
      <c r="O86" s="377"/>
      <c r="P86" s="378"/>
      <c r="Q86" s="77">
        <v>156</v>
      </c>
      <c r="R86" s="85">
        <f>D86+Q86</f>
        <v>167</v>
      </c>
      <c r="S86" s="377"/>
      <c r="T86" s="378"/>
      <c r="U86" s="77">
        <v>165</v>
      </c>
      <c r="V86" s="85">
        <f>D86+U86</f>
        <v>176</v>
      </c>
      <c r="W86" s="377"/>
      <c r="X86" s="378"/>
      <c r="Y86" s="85">
        <f t="shared" si="3"/>
        <v>886</v>
      </c>
      <c r="Z86" s="86">
        <f>E86+I86+M86+Q86+U86</f>
        <v>831</v>
      </c>
      <c r="AA86" s="87">
        <f>AVERAGE(F86,J86,N86,R86,V86)</f>
        <v>177.2</v>
      </c>
      <c r="AB86" s="88">
        <f>AVERAGE(F86,J86,N86,R86,V86)-D86</f>
        <v>166.2</v>
      </c>
      <c r="AC86" s="384"/>
    </row>
    <row r="87" spans="2:29" s="62" customFormat="1" ht="49.5" customHeight="1">
      <c r="B87" s="421" t="s">
        <v>70</v>
      </c>
      <c r="C87" s="421"/>
      <c r="D87" s="63">
        <f>SUM(D88:D90)</f>
        <v>172</v>
      </c>
      <c r="E87" s="106">
        <f>SUM(E88:E90)</f>
        <v>356</v>
      </c>
      <c r="F87" s="92">
        <f>SUM(F88:F90)</f>
        <v>528</v>
      </c>
      <c r="G87" s="92">
        <f>F75</f>
        <v>529</v>
      </c>
      <c r="H87" s="70" t="str">
        <f>B75</f>
        <v>Dan Arpo  </v>
      </c>
      <c r="I87" s="64">
        <f>SUM(I88:I90)</f>
        <v>315</v>
      </c>
      <c r="J87" s="92">
        <f>SUM(J88:J90)</f>
        <v>487</v>
      </c>
      <c r="K87" s="92">
        <f>J71</f>
        <v>531</v>
      </c>
      <c r="L87" s="70" t="str">
        <f>B71</f>
        <v>Temper</v>
      </c>
      <c r="M87" s="72">
        <f>SUM(M88:M90)</f>
        <v>372</v>
      </c>
      <c r="N87" s="92">
        <f>SUM(N88:N90)</f>
        <v>544</v>
      </c>
      <c r="O87" s="92">
        <f>N91</f>
        <v>629</v>
      </c>
      <c r="P87" s="70" t="str">
        <f>B91</f>
        <v>Rägavere Huviklubi</v>
      </c>
      <c r="Q87" s="71">
        <f>SUM(Q88:Q90)</f>
        <v>377</v>
      </c>
      <c r="R87" s="93">
        <f>SUM(R88:R90)</f>
        <v>549</v>
      </c>
      <c r="S87" s="92">
        <f>R83</f>
        <v>486</v>
      </c>
      <c r="T87" s="70" t="str">
        <f>B83</f>
        <v>Verx</v>
      </c>
      <c r="U87" s="71">
        <f>SUM(U88:U90)</f>
        <v>304</v>
      </c>
      <c r="V87" s="93">
        <f>SUM(V88:V90)</f>
        <v>476</v>
      </c>
      <c r="W87" s="92">
        <f>V79</f>
        <v>499</v>
      </c>
      <c r="X87" s="70" t="str">
        <f>B79</f>
        <v>Latestoil</v>
      </c>
      <c r="Y87" s="73">
        <f t="shared" si="3"/>
        <v>2584</v>
      </c>
      <c r="Z87" s="71">
        <f>SUM(Z88:Z90)</f>
        <v>1724</v>
      </c>
      <c r="AA87" s="91">
        <f>AVERAGE(AA88,AA89,AA90)</f>
        <v>172.26666666666665</v>
      </c>
      <c r="AB87" s="75">
        <f>AVERAGE(AB88,AB89,AB90)</f>
        <v>114.93333333333332</v>
      </c>
      <c r="AC87" s="382">
        <f>G88+K88+O88+S88+W88</f>
        <v>1</v>
      </c>
    </row>
    <row r="88" spans="2:29" s="62" customFormat="1" ht="17.25" customHeight="1">
      <c r="B88" s="361" t="s">
        <v>92</v>
      </c>
      <c r="C88" s="361"/>
      <c r="D88" s="76">
        <v>52</v>
      </c>
      <c r="E88" s="79">
        <v>123</v>
      </c>
      <c r="F88" s="80">
        <f>D88+E88</f>
        <v>175</v>
      </c>
      <c r="G88" s="373">
        <v>0</v>
      </c>
      <c r="H88" s="374"/>
      <c r="I88" s="79">
        <v>144</v>
      </c>
      <c r="J88" s="78">
        <f>D88+I88</f>
        <v>196</v>
      </c>
      <c r="K88" s="373">
        <v>0</v>
      </c>
      <c r="L88" s="374"/>
      <c r="M88" s="79">
        <v>144</v>
      </c>
      <c r="N88" s="78">
        <f>D88+M88</f>
        <v>196</v>
      </c>
      <c r="O88" s="373">
        <v>0</v>
      </c>
      <c r="P88" s="374"/>
      <c r="Q88" s="77">
        <v>161</v>
      </c>
      <c r="R88" s="80">
        <f>D88+Q88</f>
        <v>213</v>
      </c>
      <c r="S88" s="373">
        <v>1</v>
      </c>
      <c r="T88" s="374"/>
      <c r="U88" s="77">
        <v>118</v>
      </c>
      <c r="V88" s="80">
        <f>D88+U88</f>
        <v>170</v>
      </c>
      <c r="W88" s="373">
        <v>0</v>
      </c>
      <c r="X88" s="374"/>
      <c r="Y88" s="78">
        <f t="shared" si="3"/>
        <v>950</v>
      </c>
      <c r="Z88" s="79">
        <f>E88+I88+M88+Q88+U88</f>
        <v>690</v>
      </c>
      <c r="AA88" s="81">
        <f>AVERAGE(F88,J88,N88,R88,V88)</f>
        <v>190</v>
      </c>
      <c r="AB88" s="82">
        <f>AVERAGE(F88,J88,N88,R88,V88)-D88</f>
        <v>138</v>
      </c>
      <c r="AC88" s="383"/>
    </row>
    <row r="89" spans="2:29" s="62" customFormat="1" ht="17.25" customHeight="1">
      <c r="B89" s="361" t="s">
        <v>218</v>
      </c>
      <c r="C89" s="361"/>
      <c r="D89" s="76">
        <v>60</v>
      </c>
      <c r="E89" s="77">
        <v>117</v>
      </c>
      <c r="F89" s="80">
        <f>D89+E89</f>
        <v>177</v>
      </c>
      <c r="G89" s="375"/>
      <c r="H89" s="376"/>
      <c r="I89" s="79">
        <v>85</v>
      </c>
      <c r="J89" s="78">
        <f>D89+I89</f>
        <v>145</v>
      </c>
      <c r="K89" s="375"/>
      <c r="L89" s="376"/>
      <c r="M89" s="79">
        <v>134</v>
      </c>
      <c r="N89" s="78">
        <f>D89+M89</f>
        <v>194</v>
      </c>
      <c r="O89" s="375"/>
      <c r="P89" s="376"/>
      <c r="Q89" s="77">
        <v>115</v>
      </c>
      <c r="R89" s="80">
        <f>D89+Q89</f>
        <v>175</v>
      </c>
      <c r="S89" s="375"/>
      <c r="T89" s="376"/>
      <c r="U89" s="77">
        <v>95</v>
      </c>
      <c r="V89" s="80">
        <f>D89+U89</f>
        <v>155</v>
      </c>
      <c r="W89" s="375"/>
      <c r="X89" s="376"/>
      <c r="Y89" s="78">
        <f t="shared" si="3"/>
        <v>846</v>
      </c>
      <c r="Z89" s="79">
        <f>E89+I89+M89+Q89+U89</f>
        <v>546</v>
      </c>
      <c r="AA89" s="81">
        <f>AVERAGE(F89,J89,N89,R89,V89)</f>
        <v>169.2</v>
      </c>
      <c r="AB89" s="82">
        <f>AVERAGE(F89,J89,N89,R89,V89)-D89</f>
        <v>109.19999999999999</v>
      </c>
      <c r="AC89" s="383"/>
    </row>
    <row r="90" spans="2:29" s="62" customFormat="1" ht="17.25" customHeight="1" thickBot="1">
      <c r="B90" s="412" t="s">
        <v>93</v>
      </c>
      <c r="C90" s="412"/>
      <c r="D90" s="76">
        <v>60</v>
      </c>
      <c r="E90" s="84">
        <v>116</v>
      </c>
      <c r="F90" s="85">
        <f>D90+E90</f>
        <v>176</v>
      </c>
      <c r="G90" s="377"/>
      <c r="H90" s="378"/>
      <c r="I90" s="86">
        <v>86</v>
      </c>
      <c r="J90" s="85">
        <f>D90+I90</f>
        <v>146</v>
      </c>
      <c r="K90" s="377"/>
      <c r="L90" s="378"/>
      <c r="M90" s="86">
        <v>94</v>
      </c>
      <c r="N90" s="85">
        <f>D90+M90</f>
        <v>154</v>
      </c>
      <c r="O90" s="377"/>
      <c r="P90" s="378"/>
      <c r="Q90" s="77">
        <v>101</v>
      </c>
      <c r="R90" s="85">
        <f>D90+Q90</f>
        <v>161</v>
      </c>
      <c r="S90" s="377"/>
      <c r="T90" s="378"/>
      <c r="U90" s="77">
        <v>91</v>
      </c>
      <c r="V90" s="85">
        <f>D90+U90</f>
        <v>151</v>
      </c>
      <c r="W90" s="377"/>
      <c r="X90" s="378"/>
      <c r="Y90" s="85">
        <f t="shared" si="3"/>
        <v>788</v>
      </c>
      <c r="Z90" s="86">
        <f>E90+I90+M90+Q90+U90</f>
        <v>488</v>
      </c>
      <c r="AA90" s="87">
        <f>AVERAGE(F90,J90,N90,R90,V90)</f>
        <v>157.6</v>
      </c>
      <c r="AB90" s="88">
        <f>AVERAGE(F90,J90,N90,R90,V90)-D90</f>
        <v>97.6</v>
      </c>
      <c r="AC90" s="384"/>
    </row>
    <row r="91" spans="2:29" s="62" customFormat="1" ht="49.5" customHeight="1">
      <c r="B91" s="380" t="s">
        <v>145</v>
      </c>
      <c r="C91" s="381"/>
      <c r="D91" s="63">
        <f>SUM(D92:D94)</f>
        <v>145</v>
      </c>
      <c r="E91" s="106">
        <f>SUM(E92:E94)</f>
        <v>334</v>
      </c>
      <c r="F91" s="92">
        <f>SUM(F92:F94)</f>
        <v>479</v>
      </c>
      <c r="G91" s="92">
        <f>F71</f>
        <v>551</v>
      </c>
      <c r="H91" s="70" t="str">
        <f>B71</f>
        <v>Temper</v>
      </c>
      <c r="I91" s="64">
        <f>SUM(I92:I94)</f>
        <v>398</v>
      </c>
      <c r="J91" s="92">
        <f>SUM(J92:J94)</f>
        <v>543</v>
      </c>
      <c r="K91" s="92">
        <f>J79</f>
        <v>544</v>
      </c>
      <c r="L91" s="70" t="str">
        <f>B79</f>
        <v>Latestoil</v>
      </c>
      <c r="M91" s="72">
        <f>SUM(M92:M94)</f>
        <v>484</v>
      </c>
      <c r="N91" s="94">
        <f>SUM(N92:N94)</f>
        <v>629</v>
      </c>
      <c r="O91" s="92">
        <f>N87</f>
        <v>544</v>
      </c>
      <c r="P91" s="70" t="str">
        <f>B87</f>
        <v>Uhtna Puit</v>
      </c>
      <c r="Q91" s="71">
        <f>SUM(Q92:Q94)</f>
        <v>451</v>
      </c>
      <c r="R91" s="94">
        <f>SUM(R92:R94)</f>
        <v>596</v>
      </c>
      <c r="S91" s="92">
        <f>R75</f>
        <v>551</v>
      </c>
      <c r="T91" s="70" t="str">
        <f>B75</f>
        <v>Dan Arpo  </v>
      </c>
      <c r="U91" s="71">
        <f>SUM(U92:U94)</f>
        <v>413</v>
      </c>
      <c r="V91" s="94">
        <f>SUM(V92:V94)</f>
        <v>558</v>
      </c>
      <c r="W91" s="92">
        <f>V83</f>
        <v>580</v>
      </c>
      <c r="X91" s="70" t="str">
        <f>B83</f>
        <v>Verx</v>
      </c>
      <c r="Y91" s="73">
        <f t="shared" si="3"/>
        <v>2805</v>
      </c>
      <c r="Z91" s="71">
        <f>SUM(Z92:Z94)</f>
        <v>2080</v>
      </c>
      <c r="AA91" s="91">
        <f>AVERAGE(AA92,AA93,AA94)</f>
        <v>187</v>
      </c>
      <c r="AB91" s="75">
        <f>AVERAGE(AB92,AB93,AB94)</f>
        <v>138.66666666666666</v>
      </c>
      <c r="AC91" s="382">
        <f>G92+K92+O92+S92+W92</f>
        <v>2</v>
      </c>
    </row>
    <row r="92" spans="2:29" s="62" customFormat="1" ht="17.25" customHeight="1">
      <c r="B92" s="355" t="s">
        <v>155</v>
      </c>
      <c r="C92" s="356"/>
      <c r="D92" s="76">
        <v>60</v>
      </c>
      <c r="E92" s="77">
        <v>86</v>
      </c>
      <c r="F92" s="80">
        <f>D92+E92</f>
        <v>146</v>
      </c>
      <c r="G92" s="373">
        <v>0</v>
      </c>
      <c r="H92" s="374"/>
      <c r="I92" s="79">
        <v>116</v>
      </c>
      <c r="J92" s="78">
        <f>D92+I92</f>
        <v>176</v>
      </c>
      <c r="K92" s="373">
        <v>0</v>
      </c>
      <c r="L92" s="374"/>
      <c r="M92" s="79">
        <v>111</v>
      </c>
      <c r="N92" s="78">
        <f>D92+M92</f>
        <v>171</v>
      </c>
      <c r="O92" s="373">
        <v>1</v>
      </c>
      <c r="P92" s="374"/>
      <c r="Q92" s="77">
        <v>123</v>
      </c>
      <c r="R92" s="80">
        <f>D92+Q92</f>
        <v>183</v>
      </c>
      <c r="S92" s="373">
        <v>1</v>
      </c>
      <c r="T92" s="374"/>
      <c r="U92" s="77">
        <v>87</v>
      </c>
      <c r="V92" s="80">
        <f>D92+U92</f>
        <v>147</v>
      </c>
      <c r="W92" s="373">
        <v>0</v>
      </c>
      <c r="X92" s="374"/>
      <c r="Y92" s="78">
        <f>F92+J92+N92+R92+V92</f>
        <v>823</v>
      </c>
      <c r="Z92" s="79">
        <f>E92+I92+M92+Q92+U92</f>
        <v>523</v>
      </c>
      <c r="AA92" s="81">
        <f>AVERAGE(F92,J92,N92,R92,V92)</f>
        <v>164.6</v>
      </c>
      <c r="AB92" s="82">
        <f>AVERAGE(F92,J92,N92,R92,V92)-D92</f>
        <v>104.6</v>
      </c>
      <c r="AC92" s="383"/>
    </row>
    <row r="93" spans="2:29" s="62" customFormat="1" ht="17.25" customHeight="1">
      <c r="B93" s="355" t="s">
        <v>156</v>
      </c>
      <c r="C93" s="356"/>
      <c r="D93" s="76">
        <v>39</v>
      </c>
      <c r="E93" s="77">
        <v>128</v>
      </c>
      <c r="F93" s="80">
        <f>D93+E93</f>
        <v>167</v>
      </c>
      <c r="G93" s="375"/>
      <c r="H93" s="376"/>
      <c r="I93" s="79">
        <v>157</v>
      </c>
      <c r="J93" s="78">
        <f>D93+I93</f>
        <v>196</v>
      </c>
      <c r="K93" s="375"/>
      <c r="L93" s="376"/>
      <c r="M93" s="79">
        <v>206</v>
      </c>
      <c r="N93" s="78">
        <f>D93+M93</f>
        <v>245</v>
      </c>
      <c r="O93" s="375"/>
      <c r="P93" s="376"/>
      <c r="Q93" s="77">
        <v>160</v>
      </c>
      <c r="R93" s="80">
        <f>D93+Q93</f>
        <v>199</v>
      </c>
      <c r="S93" s="375"/>
      <c r="T93" s="376"/>
      <c r="U93" s="77">
        <v>151</v>
      </c>
      <c r="V93" s="80">
        <f>D93+U93</f>
        <v>190</v>
      </c>
      <c r="W93" s="375"/>
      <c r="X93" s="376"/>
      <c r="Y93" s="78">
        <f>F93+J93+N93+R93+V93</f>
        <v>997</v>
      </c>
      <c r="Z93" s="79">
        <f>E93+I93+M93+Q93+U93</f>
        <v>802</v>
      </c>
      <c r="AA93" s="81">
        <f>AVERAGE(F93,J93,N93,R93,V93)</f>
        <v>199.4</v>
      </c>
      <c r="AB93" s="82">
        <f>AVERAGE(F93,J93,N93,R93,V93)-D93</f>
        <v>160.4</v>
      </c>
      <c r="AC93" s="383"/>
    </row>
    <row r="94" spans="2:29" s="62" customFormat="1" ht="17.25" customHeight="1" thickBot="1">
      <c r="B94" s="366" t="s">
        <v>157</v>
      </c>
      <c r="C94" s="367"/>
      <c r="D94" s="83">
        <v>46</v>
      </c>
      <c r="E94" s="84">
        <v>120</v>
      </c>
      <c r="F94" s="85">
        <f>D94+E94</f>
        <v>166</v>
      </c>
      <c r="G94" s="377"/>
      <c r="H94" s="378"/>
      <c r="I94" s="86">
        <v>125</v>
      </c>
      <c r="J94" s="85">
        <f>D94+I94</f>
        <v>171</v>
      </c>
      <c r="K94" s="377"/>
      <c r="L94" s="378"/>
      <c r="M94" s="86">
        <v>167</v>
      </c>
      <c r="N94" s="85">
        <f>D94+M94</f>
        <v>213</v>
      </c>
      <c r="O94" s="377"/>
      <c r="P94" s="378"/>
      <c r="Q94" s="86">
        <v>168</v>
      </c>
      <c r="R94" s="85">
        <f>D94+Q94</f>
        <v>214</v>
      </c>
      <c r="S94" s="377"/>
      <c r="T94" s="378"/>
      <c r="U94" s="86">
        <v>175</v>
      </c>
      <c r="V94" s="85">
        <f>D94+U94</f>
        <v>221</v>
      </c>
      <c r="W94" s="377"/>
      <c r="X94" s="378"/>
      <c r="Y94" s="85">
        <f>F94+J94+N94+R94+V94</f>
        <v>985</v>
      </c>
      <c r="Z94" s="86">
        <f>E94+I94+M94+Q94+U94</f>
        <v>755</v>
      </c>
      <c r="AA94" s="87">
        <f>AVERAGE(F94,J94,N94,R94,V94)</f>
        <v>197</v>
      </c>
      <c r="AB94" s="88">
        <f>AVERAGE(F94,J94,N94,R94,V94)-D94</f>
        <v>151</v>
      </c>
      <c r="AC94" s="384"/>
    </row>
    <row r="95" spans="2:29" s="62" customFormat="1" ht="16.5" customHeight="1">
      <c r="B95" s="96"/>
      <c r="C95" s="96"/>
      <c r="D95" s="97"/>
      <c r="E95" s="98"/>
      <c r="F95" s="99"/>
      <c r="G95" s="100"/>
      <c r="H95" s="100"/>
      <c r="I95" s="98"/>
      <c r="J95" s="99"/>
      <c r="K95" s="100"/>
      <c r="L95" s="100"/>
      <c r="M95" s="98"/>
      <c r="N95" s="99"/>
      <c r="O95" s="100"/>
      <c r="P95" s="100"/>
      <c r="Q95" s="98"/>
      <c r="R95" s="99"/>
      <c r="S95" s="100"/>
      <c r="T95" s="100"/>
      <c r="U95" s="98"/>
      <c r="V95" s="99"/>
      <c r="W95" s="100"/>
      <c r="X95" s="100"/>
      <c r="Y95" s="99"/>
      <c r="Z95" s="109"/>
      <c r="AA95" s="102"/>
      <c r="AB95" s="101"/>
      <c r="AC95" s="103"/>
    </row>
    <row r="96" spans="4:29" s="62" customFormat="1" ht="16.5" customHeight="1">
      <c r="D96" s="97"/>
      <c r="E96" s="98"/>
      <c r="F96" s="99"/>
      <c r="G96" s="100"/>
      <c r="H96" s="100"/>
      <c r="I96" s="98"/>
      <c r="J96" s="99"/>
      <c r="K96" s="100"/>
      <c r="L96" s="100"/>
      <c r="M96" s="98"/>
      <c r="N96" s="99"/>
      <c r="O96" s="100"/>
      <c r="P96" s="100"/>
      <c r="Q96" s="98"/>
      <c r="R96" s="99"/>
      <c r="S96" s="100"/>
      <c r="T96" s="100"/>
      <c r="U96" s="98"/>
      <c r="V96" s="99"/>
      <c r="W96" s="100"/>
      <c r="X96" s="100"/>
      <c r="Y96" s="99"/>
      <c r="Z96" s="109"/>
      <c r="AA96" s="102"/>
      <c r="AB96" s="101"/>
      <c r="AC96" s="103"/>
    </row>
    <row r="97" spans="4:29" s="62" customFormat="1" ht="16.5" customHeight="1">
      <c r="D97" s="97"/>
      <c r="E97" s="98"/>
      <c r="F97" s="99"/>
      <c r="G97" s="100"/>
      <c r="H97" s="100"/>
      <c r="I97" s="98"/>
      <c r="J97" s="99"/>
      <c r="K97" s="100"/>
      <c r="L97" s="100"/>
      <c r="M97" s="98"/>
      <c r="N97" s="99"/>
      <c r="O97" s="100"/>
      <c r="P97" s="100"/>
      <c r="Q97" s="98"/>
      <c r="R97" s="99"/>
      <c r="S97" s="100"/>
      <c r="T97" s="100"/>
      <c r="U97" s="98"/>
      <c r="V97" s="99"/>
      <c r="W97" s="100"/>
      <c r="X97" s="100"/>
      <c r="Y97" s="99"/>
      <c r="Z97" s="109"/>
      <c r="AA97" s="102"/>
      <c r="AB97" s="101"/>
      <c r="AC97" s="103"/>
    </row>
    <row r="98" spans="4:29" ht="16.5" customHeight="1">
      <c r="D98" s="1"/>
      <c r="E98" s="42"/>
      <c r="F98" s="43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42"/>
    </row>
    <row r="99" spans="2:29" ht="16.5" customHeight="1">
      <c r="B99" s="1"/>
      <c r="C99" s="1"/>
      <c r="D99" s="1"/>
      <c r="E99" s="42"/>
      <c r="F99" s="398" t="s">
        <v>246</v>
      </c>
      <c r="G99" s="398"/>
      <c r="H99" s="398"/>
      <c r="I99" s="398"/>
      <c r="J99" s="398"/>
      <c r="K99" s="398"/>
      <c r="L99" s="398"/>
      <c r="M99" s="398"/>
      <c r="N99" s="398"/>
      <c r="O99" s="398"/>
      <c r="P99" s="398"/>
      <c r="Q99" s="398"/>
      <c r="R99" s="398"/>
      <c r="S99" s="1"/>
      <c r="T99" s="1"/>
      <c r="U99" s="1"/>
      <c r="V99" s="1"/>
      <c r="W99" s="392" t="s">
        <v>79</v>
      </c>
      <c r="X99" s="392"/>
      <c r="Y99" s="392"/>
      <c r="Z99" s="392"/>
      <c r="AA99" s="1"/>
      <c r="AB99" s="1"/>
      <c r="AC99" s="42"/>
    </row>
    <row r="100" spans="2:29" ht="33" customHeight="1" thickBot="1">
      <c r="B100" s="204" t="s">
        <v>66</v>
      </c>
      <c r="C100" s="205"/>
      <c r="D100" s="1"/>
      <c r="E100" s="42"/>
      <c r="F100" s="398"/>
      <c r="G100" s="398"/>
      <c r="H100" s="398"/>
      <c r="I100" s="398"/>
      <c r="J100" s="398"/>
      <c r="K100" s="398"/>
      <c r="L100" s="398"/>
      <c r="M100" s="398"/>
      <c r="N100" s="398"/>
      <c r="O100" s="398"/>
      <c r="P100" s="398"/>
      <c r="Q100" s="398"/>
      <c r="R100" s="398"/>
      <c r="S100" s="1"/>
      <c r="T100" s="1"/>
      <c r="U100" s="1"/>
      <c r="V100" s="1"/>
      <c r="W100" s="393"/>
      <c r="X100" s="393"/>
      <c r="Y100" s="393"/>
      <c r="Z100" s="393"/>
      <c r="AA100" s="1"/>
      <c r="AB100" s="1"/>
      <c r="AC100" s="42"/>
    </row>
    <row r="101" spans="2:29" s="44" customFormat="1" ht="17.25" customHeight="1">
      <c r="B101" s="416" t="s">
        <v>1</v>
      </c>
      <c r="C101" s="435"/>
      <c r="D101" s="104" t="s">
        <v>31</v>
      </c>
      <c r="E101" s="45"/>
      <c r="F101" s="46" t="s">
        <v>35</v>
      </c>
      <c r="G101" s="396" t="s">
        <v>36</v>
      </c>
      <c r="H101" s="397"/>
      <c r="I101" s="47"/>
      <c r="J101" s="46" t="s">
        <v>37</v>
      </c>
      <c r="K101" s="396" t="s">
        <v>36</v>
      </c>
      <c r="L101" s="397"/>
      <c r="M101" s="48"/>
      <c r="N101" s="46" t="s">
        <v>38</v>
      </c>
      <c r="O101" s="396" t="s">
        <v>36</v>
      </c>
      <c r="P101" s="397"/>
      <c r="Q101" s="48"/>
      <c r="R101" s="46" t="s">
        <v>39</v>
      </c>
      <c r="S101" s="396" t="s">
        <v>36</v>
      </c>
      <c r="T101" s="397"/>
      <c r="U101" s="49"/>
      <c r="V101" s="46" t="s">
        <v>40</v>
      </c>
      <c r="W101" s="396" t="s">
        <v>36</v>
      </c>
      <c r="X101" s="397"/>
      <c r="Y101" s="110" t="s">
        <v>41</v>
      </c>
      <c r="Z101" s="50"/>
      <c r="AA101" s="51" t="s">
        <v>42</v>
      </c>
      <c r="AB101" s="52" t="s">
        <v>43</v>
      </c>
      <c r="AC101" s="277" t="s">
        <v>41</v>
      </c>
    </row>
    <row r="102" spans="2:29" s="44" customFormat="1" ht="17.25" customHeight="1" thickBot="1">
      <c r="B102" s="390" t="s">
        <v>44</v>
      </c>
      <c r="C102" s="434"/>
      <c r="D102" s="270"/>
      <c r="E102" s="53"/>
      <c r="F102" s="54" t="s">
        <v>45</v>
      </c>
      <c r="G102" s="387" t="s">
        <v>46</v>
      </c>
      <c r="H102" s="388"/>
      <c r="I102" s="55"/>
      <c r="J102" s="54" t="s">
        <v>45</v>
      </c>
      <c r="K102" s="387" t="s">
        <v>46</v>
      </c>
      <c r="L102" s="388"/>
      <c r="M102" s="54"/>
      <c r="N102" s="54" t="s">
        <v>45</v>
      </c>
      <c r="O102" s="387" t="s">
        <v>46</v>
      </c>
      <c r="P102" s="388"/>
      <c r="Q102" s="54"/>
      <c r="R102" s="54" t="s">
        <v>45</v>
      </c>
      <c r="S102" s="387" t="s">
        <v>46</v>
      </c>
      <c r="T102" s="388"/>
      <c r="U102" s="56"/>
      <c r="V102" s="54" t="s">
        <v>45</v>
      </c>
      <c r="W102" s="387" t="s">
        <v>46</v>
      </c>
      <c r="X102" s="388"/>
      <c r="Y102" s="57" t="s">
        <v>45</v>
      </c>
      <c r="Z102" s="58" t="s">
        <v>47</v>
      </c>
      <c r="AA102" s="59" t="s">
        <v>48</v>
      </c>
      <c r="AB102" s="60" t="s">
        <v>49</v>
      </c>
      <c r="AC102" s="61" t="s">
        <v>50</v>
      </c>
    </row>
    <row r="103" spans="2:29" s="62" customFormat="1" ht="49.5" customHeight="1">
      <c r="B103" s="368" t="s">
        <v>72</v>
      </c>
      <c r="C103" s="369"/>
      <c r="D103" s="63">
        <f>SUM(D104:D106)</f>
        <v>148</v>
      </c>
      <c r="E103" s="64">
        <f>SUM(E104:E106)</f>
        <v>356</v>
      </c>
      <c r="F103" s="92">
        <f>SUM(F104:F106)</f>
        <v>504</v>
      </c>
      <c r="G103" s="66">
        <f>F123</f>
        <v>460</v>
      </c>
      <c r="H103" s="67" t="str">
        <f>B123</f>
        <v>Raudtee</v>
      </c>
      <c r="I103" s="68">
        <f>SUM(I104:I106)</f>
        <v>368</v>
      </c>
      <c r="J103" s="69">
        <f>SUM(J104:J106)</f>
        <v>516</v>
      </c>
      <c r="K103" s="69">
        <f>J119</f>
        <v>522</v>
      </c>
      <c r="L103" s="70" t="str">
        <f>B119</f>
        <v>Uhtna Puit</v>
      </c>
      <c r="M103" s="72">
        <f>SUM(M104:M106)</f>
        <v>365</v>
      </c>
      <c r="N103" s="66">
        <f>SUM(N104:N106)</f>
        <v>513</v>
      </c>
      <c r="O103" s="66">
        <f>N115</f>
        <v>515</v>
      </c>
      <c r="P103" s="67" t="str">
        <f>B115</f>
        <v>AQVA</v>
      </c>
      <c r="Q103" s="72">
        <f>SUM(Q104:Q106)</f>
        <v>386</v>
      </c>
      <c r="R103" s="66">
        <f>SUM(R104:R106)</f>
        <v>534</v>
      </c>
      <c r="S103" s="66">
        <f>R111</f>
        <v>0</v>
      </c>
      <c r="T103" s="67" t="str">
        <f>B111</f>
        <v>Jeld Wen</v>
      </c>
      <c r="U103" s="72">
        <f>SUM(U104:U106)</f>
        <v>344</v>
      </c>
      <c r="V103" s="66">
        <f>SUM(V104:V106)</f>
        <v>492</v>
      </c>
      <c r="W103" s="66">
        <f>V107</f>
        <v>609</v>
      </c>
      <c r="X103" s="67" t="str">
        <f>B107</f>
        <v>Rägavere Huviklubi</v>
      </c>
      <c r="Y103" s="73">
        <f aca="true" t="shared" si="4" ref="Y103:Y123">F103+J103+N103+R103+V103</f>
        <v>2559</v>
      </c>
      <c r="Z103" s="71">
        <f>SUM(Z104:Z106)</f>
        <v>1819</v>
      </c>
      <c r="AA103" s="74">
        <f>AVERAGE(AA104,AA105,AA106)</f>
        <v>170.6</v>
      </c>
      <c r="AB103" s="75">
        <f>AVERAGE(AB104,AB105,AB106)</f>
        <v>121.26666666666665</v>
      </c>
      <c r="AC103" s="382">
        <f>G104+K104+O104+S104+W104</f>
        <v>2</v>
      </c>
    </row>
    <row r="104" spans="2:29" s="62" customFormat="1" ht="17.25" customHeight="1">
      <c r="B104" s="357" t="s">
        <v>98</v>
      </c>
      <c r="C104" s="354"/>
      <c r="D104" s="76">
        <v>60</v>
      </c>
      <c r="E104" s="77">
        <v>110</v>
      </c>
      <c r="F104" s="78">
        <f>D104+E104</f>
        <v>170</v>
      </c>
      <c r="G104" s="373">
        <v>1</v>
      </c>
      <c r="H104" s="374"/>
      <c r="I104" s="79">
        <v>112</v>
      </c>
      <c r="J104" s="78">
        <f>D104+I104</f>
        <v>172</v>
      </c>
      <c r="K104" s="373">
        <v>0</v>
      </c>
      <c r="L104" s="374"/>
      <c r="M104" s="79">
        <v>116</v>
      </c>
      <c r="N104" s="78">
        <f>D104+M104</f>
        <v>176</v>
      </c>
      <c r="O104" s="373">
        <v>0</v>
      </c>
      <c r="P104" s="374"/>
      <c r="Q104" s="79">
        <v>126</v>
      </c>
      <c r="R104" s="80">
        <f>D104+Q104</f>
        <v>186</v>
      </c>
      <c r="S104" s="373">
        <v>1</v>
      </c>
      <c r="T104" s="374"/>
      <c r="U104" s="77">
        <v>112</v>
      </c>
      <c r="V104" s="78">
        <f>D104+U104</f>
        <v>172</v>
      </c>
      <c r="W104" s="373">
        <v>0</v>
      </c>
      <c r="X104" s="374"/>
      <c r="Y104" s="78">
        <f t="shared" si="4"/>
        <v>876</v>
      </c>
      <c r="Z104" s="79">
        <f>E104+I104+M104+Q104+U104</f>
        <v>576</v>
      </c>
      <c r="AA104" s="81">
        <f>AVERAGE(F104,J104,N104,R104,V104)</f>
        <v>175.2</v>
      </c>
      <c r="AB104" s="82">
        <f>AVERAGE(F104,J104,N104,R104,V104)-D104</f>
        <v>115.19999999999999</v>
      </c>
      <c r="AC104" s="383"/>
    </row>
    <row r="105" spans="2:29" s="62" customFormat="1" ht="17.25" customHeight="1">
      <c r="B105" s="357" t="s">
        <v>250</v>
      </c>
      <c r="C105" s="354"/>
      <c r="D105" s="76">
        <v>46</v>
      </c>
      <c r="E105" s="77">
        <v>133</v>
      </c>
      <c r="F105" s="78">
        <f>D105+E105</f>
        <v>179</v>
      </c>
      <c r="G105" s="375"/>
      <c r="H105" s="376"/>
      <c r="I105" s="79">
        <v>131</v>
      </c>
      <c r="J105" s="78">
        <f>D105+I105</f>
        <v>177</v>
      </c>
      <c r="K105" s="375"/>
      <c r="L105" s="376"/>
      <c r="M105" s="79">
        <v>112</v>
      </c>
      <c r="N105" s="78">
        <f>D105+M105</f>
        <v>158</v>
      </c>
      <c r="O105" s="375"/>
      <c r="P105" s="376"/>
      <c r="Q105" s="77">
        <v>124</v>
      </c>
      <c r="R105" s="80">
        <f>D105+Q105</f>
        <v>170</v>
      </c>
      <c r="S105" s="375"/>
      <c r="T105" s="376"/>
      <c r="U105" s="77">
        <v>112</v>
      </c>
      <c r="V105" s="78">
        <f>D105+U105</f>
        <v>158</v>
      </c>
      <c r="W105" s="375"/>
      <c r="X105" s="376"/>
      <c r="Y105" s="78">
        <f t="shared" si="4"/>
        <v>842</v>
      </c>
      <c r="Z105" s="79">
        <f>E105+I105+M105+Q105+U105</f>
        <v>612</v>
      </c>
      <c r="AA105" s="81">
        <f>AVERAGE(F105,J105,N105,R105,V105)</f>
        <v>168.4</v>
      </c>
      <c r="AB105" s="82">
        <f>AVERAGE(F105,J105,N105,R105,V105)-D105</f>
        <v>122.4</v>
      </c>
      <c r="AC105" s="383"/>
    </row>
    <row r="106" spans="2:29" s="62" customFormat="1" ht="17.25" customHeight="1" thickBot="1">
      <c r="B106" s="413" t="s">
        <v>189</v>
      </c>
      <c r="C106" s="414"/>
      <c r="D106" s="83">
        <v>42</v>
      </c>
      <c r="E106" s="84">
        <v>113</v>
      </c>
      <c r="F106" s="85">
        <f>D106+E106</f>
        <v>155</v>
      </c>
      <c r="G106" s="377"/>
      <c r="H106" s="378"/>
      <c r="I106" s="86">
        <v>125</v>
      </c>
      <c r="J106" s="85">
        <f>D106+I106</f>
        <v>167</v>
      </c>
      <c r="K106" s="377"/>
      <c r="L106" s="378"/>
      <c r="M106" s="86">
        <v>137</v>
      </c>
      <c r="N106" s="85">
        <f>D106+M106</f>
        <v>179</v>
      </c>
      <c r="O106" s="377"/>
      <c r="P106" s="378"/>
      <c r="Q106" s="84">
        <v>136</v>
      </c>
      <c r="R106" s="85">
        <f>D106+Q106</f>
        <v>178</v>
      </c>
      <c r="S106" s="377"/>
      <c r="T106" s="378"/>
      <c r="U106" s="84">
        <v>120</v>
      </c>
      <c r="V106" s="85">
        <f>D106+U106</f>
        <v>162</v>
      </c>
      <c r="W106" s="377"/>
      <c r="X106" s="378"/>
      <c r="Y106" s="85">
        <f t="shared" si="4"/>
        <v>841</v>
      </c>
      <c r="Z106" s="86">
        <f>E106+I106+M106+Q106+U106</f>
        <v>631</v>
      </c>
      <c r="AA106" s="87">
        <f>AVERAGE(F106,J106,N106,R106,V106)</f>
        <v>168.2</v>
      </c>
      <c r="AB106" s="88">
        <f>AVERAGE(F106,J106,N106,R106,V106)-D106</f>
        <v>126.19999999999999</v>
      </c>
      <c r="AC106" s="384"/>
    </row>
    <row r="107" spans="2:29" s="62" customFormat="1" ht="50.25" customHeight="1">
      <c r="B107" s="380" t="s">
        <v>145</v>
      </c>
      <c r="C107" s="381"/>
      <c r="D107" s="63">
        <f>SUM(D108:D110)</f>
        <v>147</v>
      </c>
      <c r="E107" s="64">
        <f>SUM(E108:E110)</f>
        <v>357</v>
      </c>
      <c r="F107" s="66">
        <f>SUM(F108:F110)</f>
        <v>504</v>
      </c>
      <c r="G107" s="66">
        <f>F119</f>
        <v>519</v>
      </c>
      <c r="H107" s="67" t="str">
        <f>B119</f>
        <v>Uhtna Puit</v>
      </c>
      <c r="I107" s="108">
        <f>SUM(I108:I110)</f>
        <v>449</v>
      </c>
      <c r="J107" s="69">
        <f>SUM(J108:J110)</f>
        <v>596</v>
      </c>
      <c r="K107" s="66">
        <f>J115</f>
        <v>531</v>
      </c>
      <c r="L107" s="67" t="str">
        <f>B115</f>
        <v>AQVA</v>
      </c>
      <c r="M107" s="72">
        <f>SUM(M108:M110)</f>
        <v>415</v>
      </c>
      <c r="N107" s="66">
        <f>SUM(N108:N110)</f>
        <v>562</v>
      </c>
      <c r="O107" s="66">
        <f>N111</f>
        <v>0</v>
      </c>
      <c r="P107" s="67" t="str">
        <f>B111</f>
        <v>Jeld Wen</v>
      </c>
      <c r="Q107" s="72">
        <f>SUM(Q108:Q110)</f>
        <v>418</v>
      </c>
      <c r="R107" s="66">
        <f>SUM(R108:R110)</f>
        <v>565</v>
      </c>
      <c r="S107" s="66">
        <f>R123</f>
        <v>537</v>
      </c>
      <c r="T107" s="67" t="str">
        <f>B123</f>
        <v>Raudtee</v>
      </c>
      <c r="U107" s="72">
        <f>SUM(U108:U110)</f>
        <v>462</v>
      </c>
      <c r="V107" s="66">
        <f>SUM(V108:V110)</f>
        <v>609</v>
      </c>
      <c r="W107" s="66">
        <f>V103</f>
        <v>492</v>
      </c>
      <c r="X107" s="67" t="str">
        <f>B103</f>
        <v>IRIS Fiber</v>
      </c>
      <c r="Y107" s="73">
        <f t="shared" si="4"/>
        <v>2836</v>
      </c>
      <c r="Z107" s="71">
        <f>SUM(Z108:Z110)</f>
        <v>2101</v>
      </c>
      <c r="AA107" s="91">
        <f>AVERAGE(AA108,AA109,AA110)</f>
        <v>189.0666666666667</v>
      </c>
      <c r="AB107" s="75">
        <f>AVERAGE(AB108,AB109,AB110)</f>
        <v>140.0666666666667</v>
      </c>
      <c r="AC107" s="382">
        <f>G108+K108+O108+S108+W108</f>
        <v>4</v>
      </c>
    </row>
    <row r="108" spans="2:29" s="62" customFormat="1" ht="17.25" customHeight="1">
      <c r="B108" s="355" t="s">
        <v>155</v>
      </c>
      <c r="C108" s="356"/>
      <c r="D108" s="76">
        <v>60</v>
      </c>
      <c r="E108" s="77">
        <v>125</v>
      </c>
      <c r="F108" s="78">
        <f>D108+E108</f>
        <v>185</v>
      </c>
      <c r="G108" s="373">
        <v>0</v>
      </c>
      <c r="H108" s="374"/>
      <c r="I108" s="79">
        <v>120</v>
      </c>
      <c r="J108" s="78">
        <f>D108+I108</f>
        <v>180</v>
      </c>
      <c r="K108" s="373">
        <v>1</v>
      </c>
      <c r="L108" s="374"/>
      <c r="M108" s="79">
        <v>96</v>
      </c>
      <c r="N108" s="78">
        <f>D108+M108</f>
        <v>156</v>
      </c>
      <c r="O108" s="373">
        <v>1</v>
      </c>
      <c r="P108" s="374"/>
      <c r="Q108" s="77">
        <v>111</v>
      </c>
      <c r="R108" s="80">
        <f>D108+Q108</f>
        <v>171</v>
      </c>
      <c r="S108" s="373">
        <v>1</v>
      </c>
      <c r="T108" s="374"/>
      <c r="U108" s="77">
        <v>137</v>
      </c>
      <c r="V108" s="78">
        <f>D108+U108</f>
        <v>197</v>
      </c>
      <c r="W108" s="373">
        <v>1</v>
      </c>
      <c r="X108" s="374"/>
      <c r="Y108" s="78">
        <f t="shared" si="4"/>
        <v>889</v>
      </c>
      <c r="Z108" s="79">
        <f>E108+I108+M108+Q108+U108</f>
        <v>589</v>
      </c>
      <c r="AA108" s="81">
        <f>AVERAGE(F108,J108,N108,R108,V108)</f>
        <v>177.8</v>
      </c>
      <c r="AB108" s="82">
        <f>AVERAGE(F108,J108,N108,R108,V108)-D108</f>
        <v>117.80000000000001</v>
      </c>
      <c r="AC108" s="383"/>
    </row>
    <row r="109" spans="2:29" s="62" customFormat="1" ht="17.25" customHeight="1">
      <c r="B109" s="355" t="s">
        <v>156</v>
      </c>
      <c r="C109" s="356"/>
      <c r="D109" s="76">
        <v>40</v>
      </c>
      <c r="E109" s="77">
        <v>120</v>
      </c>
      <c r="F109" s="78">
        <f>D109+E109</f>
        <v>160</v>
      </c>
      <c r="G109" s="375"/>
      <c r="H109" s="376"/>
      <c r="I109" s="79">
        <v>159</v>
      </c>
      <c r="J109" s="78">
        <f>D109+I109</f>
        <v>199</v>
      </c>
      <c r="K109" s="375"/>
      <c r="L109" s="376"/>
      <c r="M109" s="79">
        <v>171</v>
      </c>
      <c r="N109" s="78">
        <f>D109+M109</f>
        <v>211</v>
      </c>
      <c r="O109" s="375"/>
      <c r="P109" s="376"/>
      <c r="Q109" s="77">
        <v>171</v>
      </c>
      <c r="R109" s="80">
        <f>D109+Q109</f>
        <v>211</v>
      </c>
      <c r="S109" s="375"/>
      <c r="T109" s="376"/>
      <c r="U109" s="77">
        <v>166</v>
      </c>
      <c r="V109" s="78">
        <f>D109+U109</f>
        <v>206</v>
      </c>
      <c r="W109" s="375"/>
      <c r="X109" s="376"/>
      <c r="Y109" s="78">
        <f t="shared" si="4"/>
        <v>987</v>
      </c>
      <c r="Z109" s="79">
        <f>E109+I109+M109+Q109+U109</f>
        <v>787</v>
      </c>
      <c r="AA109" s="81">
        <f>AVERAGE(F109,J109,N109,R109,V109)</f>
        <v>197.4</v>
      </c>
      <c r="AB109" s="82">
        <f>AVERAGE(F109,J109,N109,R109,V109)-D109</f>
        <v>157.4</v>
      </c>
      <c r="AC109" s="383"/>
    </row>
    <row r="110" spans="2:29" s="62" customFormat="1" ht="17.25" customHeight="1" thickBot="1">
      <c r="B110" s="366" t="s">
        <v>157</v>
      </c>
      <c r="C110" s="367"/>
      <c r="D110" s="76">
        <v>47</v>
      </c>
      <c r="E110" s="84">
        <v>112</v>
      </c>
      <c r="F110" s="85">
        <f>D110+E110</f>
        <v>159</v>
      </c>
      <c r="G110" s="377"/>
      <c r="H110" s="378"/>
      <c r="I110" s="86">
        <v>170</v>
      </c>
      <c r="J110" s="85">
        <f>D110+I110</f>
        <v>217</v>
      </c>
      <c r="K110" s="377"/>
      <c r="L110" s="378"/>
      <c r="M110" s="86">
        <v>148</v>
      </c>
      <c r="N110" s="85">
        <f>D110+M110</f>
        <v>195</v>
      </c>
      <c r="O110" s="377"/>
      <c r="P110" s="378"/>
      <c r="Q110" s="84">
        <v>136</v>
      </c>
      <c r="R110" s="85">
        <f>D110+Q110</f>
        <v>183</v>
      </c>
      <c r="S110" s="377"/>
      <c r="T110" s="378"/>
      <c r="U110" s="84">
        <v>159</v>
      </c>
      <c r="V110" s="85">
        <f>D110+U110</f>
        <v>206</v>
      </c>
      <c r="W110" s="377"/>
      <c r="X110" s="378"/>
      <c r="Y110" s="85">
        <f t="shared" si="4"/>
        <v>960</v>
      </c>
      <c r="Z110" s="86">
        <f>E110+I110+M110+Q110+U110</f>
        <v>725</v>
      </c>
      <c r="AA110" s="87">
        <f>AVERAGE(F110,J110,N110,R110,V110)</f>
        <v>192</v>
      </c>
      <c r="AB110" s="88">
        <f>AVERAGE(F110,J110,N110,R110,V110)-D110</f>
        <v>145</v>
      </c>
      <c r="AC110" s="384"/>
    </row>
    <row r="111" spans="2:29" s="62" customFormat="1" ht="49.5" customHeight="1">
      <c r="B111" s="364" t="s">
        <v>130</v>
      </c>
      <c r="C111" s="365"/>
      <c r="D111" s="63">
        <f>SUM(D112:D114)</f>
        <v>0</v>
      </c>
      <c r="E111" s="64">
        <f>SUM(E112:E114)</f>
        <v>0</v>
      </c>
      <c r="F111" s="66">
        <f>SUM(F112:F114)</f>
        <v>0</v>
      </c>
      <c r="G111" s="66">
        <f>F115</f>
        <v>564</v>
      </c>
      <c r="H111" s="67" t="str">
        <f>B115</f>
        <v>AQVA</v>
      </c>
      <c r="I111" s="108">
        <f>SUM(I112:I114)</f>
        <v>0</v>
      </c>
      <c r="J111" s="69">
        <f>SUM(J112:J114)</f>
        <v>0</v>
      </c>
      <c r="K111" s="66">
        <f>J123</f>
        <v>444</v>
      </c>
      <c r="L111" s="67" t="str">
        <f>B123</f>
        <v>Raudtee</v>
      </c>
      <c r="M111" s="72">
        <f>SUM(M112:M114)</f>
        <v>0</v>
      </c>
      <c r="N111" s="66">
        <f>SUM(N112:N114)</f>
        <v>0</v>
      </c>
      <c r="O111" s="66">
        <f>N107</f>
        <v>562</v>
      </c>
      <c r="P111" s="67" t="str">
        <f>B107</f>
        <v>Rägavere Huviklubi</v>
      </c>
      <c r="Q111" s="72">
        <f>SUM(Q112:Q114)</f>
        <v>0</v>
      </c>
      <c r="R111" s="66">
        <f>SUM(R112:R114)</f>
        <v>0</v>
      </c>
      <c r="S111" s="66">
        <f>R103</f>
        <v>534</v>
      </c>
      <c r="T111" s="67" t="str">
        <f>B103</f>
        <v>IRIS Fiber</v>
      </c>
      <c r="U111" s="72">
        <f>SUM(U112:U114)</f>
        <v>0</v>
      </c>
      <c r="V111" s="66">
        <f>SUM(V112:V114)</f>
        <v>0</v>
      </c>
      <c r="W111" s="66">
        <f>V119</f>
        <v>541</v>
      </c>
      <c r="X111" s="67" t="str">
        <f>B119</f>
        <v>Uhtna Puit</v>
      </c>
      <c r="Y111" s="73">
        <f t="shared" si="4"/>
        <v>0</v>
      </c>
      <c r="Z111" s="71">
        <f>SUM(Z112:Z114)</f>
        <v>0</v>
      </c>
      <c r="AA111" s="91" t="e">
        <f>AVERAGE(AA112,AA113,AA114)</f>
        <v>#DIV/0!</v>
      </c>
      <c r="AB111" s="75" t="e">
        <f>AVERAGE(AB112,AB113,AB114)</f>
        <v>#DIV/0!</v>
      </c>
      <c r="AC111" s="382">
        <f>G112+K112+O112+S112+W112</f>
        <v>0</v>
      </c>
    </row>
    <row r="112" spans="2:29" s="62" customFormat="1" ht="17.25" customHeight="1">
      <c r="B112" s="351" t="s">
        <v>131</v>
      </c>
      <c r="C112" s="352"/>
      <c r="D112" s="76"/>
      <c r="E112" s="77"/>
      <c r="F112" s="78"/>
      <c r="G112" s="373">
        <v>0</v>
      </c>
      <c r="H112" s="374"/>
      <c r="I112" s="79"/>
      <c r="J112" s="78"/>
      <c r="K112" s="373">
        <v>0</v>
      </c>
      <c r="L112" s="374"/>
      <c r="M112" s="79"/>
      <c r="N112" s="78"/>
      <c r="O112" s="373">
        <v>0</v>
      </c>
      <c r="P112" s="374"/>
      <c r="Q112" s="77"/>
      <c r="R112" s="80"/>
      <c r="S112" s="373">
        <v>0</v>
      </c>
      <c r="T112" s="374"/>
      <c r="U112" s="77"/>
      <c r="V112" s="78"/>
      <c r="W112" s="373">
        <v>0</v>
      </c>
      <c r="X112" s="374"/>
      <c r="Y112" s="78">
        <f t="shared" si="4"/>
        <v>0</v>
      </c>
      <c r="Z112" s="79">
        <f>E112+I112+M112+Q112+U112</f>
        <v>0</v>
      </c>
      <c r="AA112" s="81" t="e">
        <f>AVERAGE(F112,J112,N112,R112,V112)</f>
        <v>#DIV/0!</v>
      </c>
      <c r="AB112" s="82" t="e">
        <f>AVERAGE(F112,J112,N112,R112,V112)-D112</f>
        <v>#DIV/0!</v>
      </c>
      <c r="AC112" s="383"/>
    </row>
    <row r="113" spans="2:29" s="62" customFormat="1" ht="17.25" customHeight="1">
      <c r="B113" s="444" t="s">
        <v>132</v>
      </c>
      <c r="C113" s="445"/>
      <c r="D113" s="76"/>
      <c r="E113" s="77"/>
      <c r="F113" s="78"/>
      <c r="G113" s="375"/>
      <c r="H113" s="376"/>
      <c r="I113" s="79"/>
      <c r="J113" s="78"/>
      <c r="K113" s="375"/>
      <c r="L113" s="376"/>
      <c r="M113" s="79"/>
      <c r="N113" s="78"/>
      <c r="O113" s="375"/>
      <c r="P113" s="376"/>
      <c r="Q113" s="77"/>
      <c r="R113" s="80"/>
      <c r="S113" s="375"/>
      <c r="T113" s="376"/>
      <c r="U113" s="77"/>
      <c r="V113" s="78"/>
      <c r="W113" s="375"/>
      <c r="X113" s="376"/>
      <c r="Y113" s="78">
        <f t="shared" si="4"/>
        <v>0</v>
      </c>
      <c r="Z113" s="79">
        <f>E113+I113+M113+Q113+U113</f>
        <v>0</v>
      </c>
      <c r="AA113" s="81" t="e">
        <f>AVERAGE(F113,J113,N113,R113,V113)</f>
        <v>#DIV/0!</v>
      </c>
      <c r="AB113" s="82" t="e">
        <f>AVERAGE(F113,J113,N113,R113,V113)-D113</f>
        <v>#DIV/0!</v>
      </c>
      <c r="AC113" s="383"/>
    </row>
    <row r="114" spans="2:29" s="62" customFormat="1" ht="17.25" customHeight="1" thickBot="1">
      <c r="B114" s="288" t="s">
        <v>177</v>
      </c>
      <c r="C114" s="289"/>
      <c r="D114" s="83"/>
      <c r="E114" s="84"/>
      <c r="F114" s="85"/>
      <c r="G114" s="377"/>
      <c r="H114" s="378"/>
      <c r="I114" s="86"/>
      <c r="J114" s="85"/>
      <c r="K114" s="377"/>
      <c r="L114" s="378"/>
      <c r="M114" s="86"/>
      <c r="N114" s="85"/>
      <c r="O114" s="377"/>
      <c r="P114" s="378"/>
      <c r="Q114" s="84"/>
      <c r="R114" s="85"/>
      <c r="S114" s="377"/>
      <c r="T114" s="378"/>
      <c r="U114" s="84"/>
      <c r="V114" s="85"/>
      <c r="W114" s="377"/>
      <c r="X114" s="378"/>
      <c r="Y114" s="85">
        <f t="shared" si="4"/>
        <v>0</v>
      </c>
      <c r="Z114" s="86">
        <f>E114+I114+M114+Q114+U114</f>
        <v>0</v>
      </c>
      <c r="AA114" s="87" t="e">
        <f>AVERAGE(F114,J114,N114,R114,V114)</f>
        <v>#DIV/0!</v>
      </c>
      <c r="AB114" s="88" t="e">
        <f>AVERAGE(F114,J114,N114,R114,V114)-D114</f>
        <v>#DIV/0!</v>
      </c>
      <c r="AC114" s="384"/>
    </row>
    <row r="115" spans="2:29" s="62" customFormat="1" ht="49.5" customHeight="1">
      <c r="B115" s="380" t="s">
        <v>62</v>
      </c>
      <c r="C115" s="381"/>
      <c r="D115" s="63">
        <f>SUM(D116:D118)</f>
        <v>148</v>
      </c>
      <c r="E115" s="64">
        <f>SUM(E116:E118)</f>
        <v>416</v>
      </c>
      <c r="F115" s="66">
        <f>SUM(F116:F118)</f>
        <v>564</v>
      </c>
      <c r="G115" s="66">
        <f>F111</f>
        <v>0</v>
      </c>
      <c r="H115" s="67" t="str">
        <f>B111</f>
        <v>Jeld Wen</v>
      </c>
      <c r="I115" s="108">
        <f>SUM(I116:I118)</f>
        <v>383</v>
      </c>
      <c r="J115" s="69">
        <f>SUM(J116:J118)</f>
        <v>531</v>
      </c>
      <c r="K115" s="66">
        <f>J107</f>
        <v>596</v>
      </c>
      <c r="L115" s="67" t="str">
        <f>B107</f>
        <v>Rägavere Huviklubi</v>
      </c>
      <c r="M115" s="72">
        <f>SUM(M116:M118)</f>
        <v>367</v>
      </c>
      <c r="N115" s="66">
        <f>SUM(N116:N118)</f>
        <v>515</v>
      </c>
      <c r="O115" s="66">
        <f>N103</f>
        <v>513</v>
      </c>
      <c r="P115" s="67" t="str">
        <f>B103</f>
        <v>IRIS Fiber</v>
      </c>
      <c r="Q115" s="72">
        <f>SUM(Q116:Q118)</f>
        <v>354</v>
      </c>
      <c r="R115" s="66">
        <f>SUM(R116:R118)</f>
        <v>502</v>
      </c>
      <c r="S115" s="66">
        <f>R119</f>
        <v>522</v>
      </c>
      <c r="T115" s="67" t="str">
        <f>B119</f>
        <v>Uhtna Puit</v>
      </c>
      <c r="U115" s="72">
        <f>SUM(U116:U118)</f>
        <v>420</v>
      </c>
      <c r="V115" s="66">
        <f>SUM(V116:V118)</f>
        <v>568</v>
      </c>
      <c r="W115" s="66">
        <f>V123</f>
        <v>579</v>
      </c>
      <c r="X115" s="67" t="str">
        <f>B123</f>
        <v>Raudtee</v>
      </c>
      <c r="Y115" s="73">
        <f t="shared" si="4"/>
        <v>2680</v>
      </c>
      <c r="Z115" s="71">
        <f>SUM(Z116:Z118)</f>
        <v>1940</v>
      </c>
      <c r="AA115" s="91">
        <f>AVERAGE(AA116,AA117,AA118)</f>
        <v>178.66666666666666</v>
      </c>
      <c r="AB115" s="75">
        <f>AVERAGE(AB116,AB117,AB118)</f>
        <v>129.33333333333334</v>
      </c>
      <c r="AC115" s="382">
        <f>G116+K116+O116+S116+W116</f>
        <v>2</v>
      </c>
    </row>
    <row r="116" spans="2:29" s="62" customFormat="1" ht="17.25" customHeight="1">
      <c r="B116" s="355" t="s">
        <v>180</v>
      </c>
      <c r="C116" s="356"/>
      <c r="D116" s="76">
        <v>60</v>
      </c>
      <c r="E116" s="79">
        <v>116</v>
      </c>
      <c r="F116" s="78">
        <f>D116+E116</f>
        <v>176</v>
      </c>
      <c r="G116" s="373">
        <v>1</v>
      </c>
      <c r="H116" s="374"/>
      <c r="I116" s="79">
        <v>116</v>
      </c>
      <c r="J116" s="78">
        <f>D116+I116</f>
        <v>176</v>
      </c>
      <c r="K116" s="373">
        <v>0</v>
      </c>
      <c r="L116" s="374"/>
      <c r="M116" s="79">
        <v>111</v>
      </c>
      <c r="N116" s="78">
        <f>D116+M116</f>
        <v>171</v>
      </c>
      <c r="O116" s="373">
        <v>1</v>
      </c>
      <c r="P116" s="374"/>
      <c r="Q116" s="77">
        <v>118</v>
      </c>
      <c r="R116" s="80">
        <f>D116+Q116</f>
        <v>178</v>
      </c>
      <c r="S116" s="373">
        <v>0</v>
      </c>
      <c r="T116" s="374"/>
      <c r="U116" s="77">
        <v>119</v>
      </c>
      <c r="V116" s="78">
        <f>D116+U116</f>
        <v>179</v>
      </c>
      <c r="W116" s="373">
        <v>0</v>
      </c>
      <c r="X116" s="374"/>
      <c r="Y116" s="78">
        <f t="shared" si="4"/>
        <v>880</v>
      </c>
      <c r="Z116" s="79">
        <f>E116+I116+M116+Q116+U116</f>
        <v>580</v>
      </c>
      <c r="AA116" s="81">
        <f>AVERAGE(F116,J116,N116,R116,V116)</f>
        <v>176</v>
      </c>
      <c r="AB116" s="82">
        <f>AVERAGE(F116,J116,N116,R116,V116)-D116</f>
        <v>116</v>
      </c>
      <c r="AC116" s="383"/>
    </row>
    <row r="117" spans="2:29" s="62" customFormat="1" ht="17.25" customHeight="1">
      <c r="B117" s="355" t="s">
        <v>195</v>
      </c>
      <c r="C117" s="356"/>
      <c r="D117" s="76">
        <v>54</v>
      </c>
      <c r="E117" s="95">
        <v>142</v>
      </c>
      <c r="F117" s="78">
        <f>D117+E117</f>
        <v>196</v>
      </c>
      <c r="G117" s="375"/>
      <c r="H117" s="376"/>
      <c r="I117" s="79">
        <v>148</v>
      </c>
      <c r="J117" s="78">
        <f>D117+I117</f>
        <v>202</v>
      </c>
      <c r="K117" s="375"/>
      <c r="L117" s="376"/>
      <c r="M117" s="79">
        <v>115</v>
      </c>
      <c r="N117" s="78">
        <f>D117+M117</f>
        <v>169</v>
      </c>
      <c r="O117" s="375"/>
      <c r="P117" s="376"/>
      <c r="Q117" s="77">
        <v>102</v>
      </c>
      <c r="R117" s="80">
        <f>D117+Q117</f>
        <v>156</v>
      </c>
      <c r="S117" s="375"/>
      <c r="T117" s="376"/>
      <c r="U117" s="77">
        <v>150</v>
      </c>
      <c r="V117" s="78">
        <f>D117+U117</f>
        <v>204</v>
      </c>
      <c r="W117" s="375"/>
      <c r="X117" s="376"/>
      <c r="Y117" s="78">
        <f t="shared" si="4"/>
        <v>927</v>
      </c>
      <c r="Z117" s="79">
        <f>E117+I117+M117+Q117+U117</f>
        <v>657</v>
      </c>
      <c r="AA117" s="81">
        <f>AVERAGE(F117,J117,N117,R117,V117)</f>
        <v>185.4</v>
      </c>
      <c r="AB117" s="82">
        <f>AVERAGE(F117,J117,N117,R117,V117)-D117</f>
        <v>131.4</v>
      </c>
      <c r="AC117" s="383"/>
    </row>
    <row r="118" spans="2:29" s="62" customFormat="1" ht="17.25" customHeight="1" thickBot="1">
      <c r="B118" s="366" t="s">
        <v>91</v>
      </c>
      <c r="C118" s="367"/>
      <c r="D118" s="83">
        <v>34</v>
      </c>
      <c r="E118" s="84">
        <v>158</v>
      </c>
      <c r="F118" s="85">
        <f>D118+E118</f>
        <v>192</v>
      </c>
      <c r="G118" s="377"/>
      <c r="H118" s="378"/>
      <c r="I118" s="86">
        <v>119</v>
      </c>
      <c r="J118" s="85">
        <f>D118+I118</f>
        <v>153</v>
      </c>
      <c r="K118" s="377"/>
      <c r="L118" s="378"/>
      <c r="M118" s="86">
        <v>141</v>
      </c>
      <c r="N118" s="85">
        <f>D118+M118</f>
        <v>175</v>
      </c>
      <c r="O118" s="377"/>
      <c r="P118" s="378"/>
      <c r="Q118" s="84">
        <v>134</v>
      </c>
      <c r="R118" s="85">
        <f>D118+Q118</f>
        <v>168</v>
      </c>
      <c r="S118" s="377"/>
      <c r="T118" s="378"/>
      <c r="U118" s="84">
        <v>151</v>
      </c>
      <c r="V118" s="85">
        <f>D118+U118</f>
        <v>185</v>
      </c>
      <c r="W118" s="377"/>
      <c r="X118" s="378"/>
      <c r="Y118" s="85">
        <f t="shared" si="4"/>
        <v>873</v>
      </c>
      <c r="Z118" s="86">
        <f>E118+I118+M118+Q118+U118</f>
        <v>703</v>
      </c>
      <c r="AA118" s="87">
        <f>AVERAGE(F118,J118,N118,R118,V118)</f>
        <v>174.6</v>
      </c>
      <c r="AB118" s="88">
        <f>AVERAGE(F118,J118,N118,R118,V118)-D118</f>
        <v>140.6</v>
      </c>
      <c r="AC118" s="384"/>
    </row>
    <row r="119" spans="2:29" s="62" customFormat="1" ht="49.5" customHeight="1">
      <c r="B119" s="421" t="s">
        <v>70</v>
      </c>
      <c r="C119" s="421"/>
      <c r="D119" s="63">
        <f>SUM(D120:D122)</f>
        <v>176</v>
      </c>
      <c r="E119" s="64">
        <f>SUM(E120:E122)</f>
        <v>343</v>
      </c>
      <c r="F119" s="66">
        <f>SUM(F120:F122)</f>
        <v>519</v>
      </c>
      <c r="G119" s="66">
        <f>F107</f>
        <v>504</v>
      </c>
      <c r="H119" s="67" t="str">
        <f>B107</f>
        <v>Rägavere Huviklubi</v>
      </c>
      <c r="I119" s="108">
        <f>SUM(I120:I122)</f>
        <v>346</v>
      </c>
      <c r="J119" s="69">
        <f>SUM(J120:J122)</f>
        <v>522</v>
      </c>
      <c r="K119" s="66">
        <f>J103</f>
        <v>516</v>
      </c>
      <c r="L119" s="67" t="str">
        <f>B103</f>
        <v>IRIS Fiber</v>
      </c>
      <c r="M119" s="72">
        <f>SUM(M120:M122)</f>
        <v>358</v>
      </c>
      <c r="N119" s="66">
        <f>SUM(N120:N122)</f>
        <v>534</v>
      </c>
      <c r="O119" s="66">
        <f>N123</f>
        <v>509</v>
      </c>
      <c r="P119" s="67" t="str">
        <f>B123</f>
        <v>Raudtee</v>
      </c>
      <c r="Q119" s="72">
        <f>SUM(Q120:Q122)</f>
        <v>346</v>
      </c>
      <c r="R119" s="66">
        <f>SUM(R120:R122)</f>
        <v>522</v>
      </c>
      <c r="S119" s="66">
        <f>R115</f>
        <v>502</v>
      </c>
      <c r="T119" s="67" t="str">
        <f>B115</f>
        <v>AQVA</v>
      </c>
      <c r="U119" s="72">
        <f>SUM(U120:U122)</f>
        <v>365</v>
      </c>
      <c r="V119" s="66">
        <f>SUM(V120:V122)</f>
        <v>541</v>
      </c>
      <c r="W119" s="66">
        <f>V111</f>
        <v>0</v>
      </c>
      <c r="X119" s="67" t="str">
        <f>B111</f>
        <v>Jeld Wen</v>
      </c>
      <c r="Y119" s="73">
        <f t="shared" si="4"/>
        <v>2638</v>
      </c>
      <c r="Z119" s="71">
        <f>SUM(Z120:Z122)</f>
        <v>1758</v>
      </c>
      <c r="AA119" s="91">
        <f>AVERAGE(AA120,AA121,AA122)</f>
        <v>175.86666666666667</v>
      </c>
      <c r="AB119" s="75">
        <f>AVERAGE(AB120,AB121,AB122)</f>
        <v>117.2</v>
      </c>
      <c r="AC119" s="382">
        <f>G120+K120+O120+S120+W120</f>
        <v>5</v>
      </c>
    </row>
    <row r="120" spans="2:29" s="62" customFormat="1" ht="17.25" customHeight="1">
      <c r="B120" s="361" t="s">
        <v>92</v>
      </c>
      <c r="C120" s="361"/>
      <c r="D120" s="275">
        <v>56</v>
      </c>
      <c r="E120" s="79">
        <v>153</v>
      </c>
      <c r="F120" s="78">
        <f>D120+E120</f>
        <v>209</v>
      </c>
      <c r="G120" s="373">
        <v>1</v>
      </c>
      <c r="H120" s="374"/>
      <c r="I120" s="79">
        <v>159</v>
      </c>
      <c r="J120" s="78">
        <f>D120+I120</f>
        <v>215</v>
      </c>
      <c r="K120" s="373">
        <v>1</v>
      </c>
      <c r="L120" s="374"/>
      <c r="M120" s="79">
        <v>146</v>
      </c>
      <c r="N120" s="78">
        <f>D120+M120</f>
        <v>202</v>
      </c>
      <c r="O120" s="373">
        <v>1</v>
      </c>
      <c r="P120" s="374"/>
      <c r="Q120" s="77">
        <v>148</v>
      </c>
      <c r="R120" s="80">
        <f>D120+Q120</f>
        <v>204</v>
      </c>
      <c r="S120" s="373">
        <v>1</v>
      </c>
      <c r="T120" s="374"/>
      <c r="U120" s="77">
        <v>163</v>
      </c>
      <c r="V120" s="78">
        <f>D120+U120</f>
        <v>219</v>
      </c>
      <c r="W120" s="373">
        <v>1</v>
      </c>
      <c r="X120" s="374"/>
      <c r="Y120" s="78">
        <f t="shared" si="4"/>
        <v>1049</v>
      </c>
      <c r="Z120" s="79">
        <f>E120+I120+M120+Q120+U120</f>
        <v>769</v>
      </c>
      <c r="AA120" s="81">
        <f>AVERAGE(F120,J120,N120,R120,V120)</f>
        <v>209.8</v>
      </c>
      <c r="AB120" s="82">
        <f>AVERAGE(F120,J120,N120,R120,V120)-D120</f>
        <v>153.8</v>
      </c>
      <c r="AC120" s="383"/>
    </row>
    <row r="121" spans="2:29" s="62" customFormat="1" ht="17.25" customHeight="1">
      <c r="B121" s="361" t="s">
        <v>218</v>
      </c>
      <c r="C121" s="361"/>
      <c r="D121" s="275">
        <v>60</v>
      </c>
      <c r="E121" s="77">
        <v>84</v>
      </c>
      <c r="F121" s="78">
        <f>D121+E121</f>
        <v>144</v>
      </c>
      <c r="G121" s="375"/>
      <c r="H121" s="376"/>
      <c r="I121" s="79">
        <v>73</v>
      </c>
      <c r="J121" s="78">
        <f>D121+I121</f>
        <v>133</v>
      </c>
      <c r="K121" s="375"/>
      <c r="L121" s="376"/>
      <c r="M121" s="79">
        <v>88</v>
      </c>
      <c r="N121" s="78">
        <f>D121+M121</f>
        <v>148</v>
      </c>
      <c r="O121" s="375"/>
      <c r="P121" s="376"/>
      <c r="Q121" s="77">
        <v>99</v>
      </c>
      <c r="R121" s="80">
        <f>D121+Q121</f>
        <v>159</v>
      </c>
      <c r="S121" s="375"/>
      <c r="T121" s="376"/>
      <c r="U121" s="77">
        <v>105</v>
      </c>
      <c r="V121" s="78">
        <f>D121+U121</f>
        <v>165</v>
      </c>
      <c r="W121" s="375"/>
      <c r="X121" s="376"/>
      <c r="Y121" s="78">
        <f t="shared" si="4"/>
        <v>749</v>
      </c>
      <c r="Z121" s="79">
        <f>E121+I121+M121+Q121+U121</f>
        <v>449</v>
      </c>
      <c r="AA121" s="81">
        <f>AVERAGE(F121,J121,N121,R121,V121)</f>
        <v>149.8</v>
      </c>
      <c r="AB121" s="82">
        <f>AVERAGE(F121,J121,N121,R121,V121)-D121</f>
        <v>89.80000000000001</v>
      </c>
      <c r="AC121" s="383"/>
    </row>
    <row r="122" spans="2:29" s="62" customFormat="1" ht="17.25" customHeight="1" thickBot="1">
      <c r="B122" s="412" t="s">
        <v>93</v>
      </c>
      <c r="C122" s="412"/>
      <c r="D122" s="244">
        <v>60</v>
      </c>
      <c r="E122" s="84">
        <v>106</v>
      </c>
      <c r="F122" s="85">
        <f>D122+E122</f>
        <v>166</v>
      </c>
      <c r="G122" s="377"/>
      <c r="H122" s="378"/>
      <c r="I122" s="86">
        <v>114</v>
      </c>
      <c r="J122" s="85">
        <f>D122+I122</f>
        <v>174</v>
      </c>
      <c r="K122" s="377"/>
      <c r="L122" s="378"/>
      <c r="M122" s="86">
        <v>124</v>
      </c>
      <c r="N122" s="85">
        <f>D122+M122</f>
        <v>184</v>
      </c>
      <c r="O122" s="377"/>
      <c r="P122" s="378"/>
      <c r="Q122" s="84">
        <v>99</v>
      </c>
      <c r="R122" s="85">
        <f>D122+Q122</f>
        <v>159</v>
      </c>
      <c r="S122" s="377"/>
      <c r="T122" s="378"/>
      <c r="U122" s="84">
        <v>97</v>
      </c>
      <c r="V122" s="85">
        <f>D122+U122</f>
        <v>157</v>
      </c>
      <c r="W122" s="377"/>
      <c r="X122" s="378"/>
      <c r="Y122" s="85">
        <f t="shared" si="4"/>
        <v>840</v>
      </c>
      <c r="Z122" s="86">
        <f>E122+I122+M122+Q122+U122</f>
        <v>540</v>
      </c>
      <c r="AA122" s="87">
        <f>AVERAGE(F122,J122,N122,R122,V122)</f>
        <v>168</v>
      </c>
      <c r="AB122" s="88">
        <f>AVERAGE(F122,J122,N122,R122,V122)-D122</f>
        <v>108</v>
      </c>
      <c r="AC122" s="384"/>
    </row>
    <row r="123" spans="2:29" s="62" customFormat="1" ht="49.5" customHeight="1">
      <c r="B123" s="456" t="s">
        <v>71</v>
      </c>
      <c r="C123" s="457"/>
      <c r="D123" s="89">
        <f>SUM(D124:D126)</f>
        <v>131</v>
      </c>
      <c r="E123" s="64">
        <f>SUM(E124:E126)</f>
        <v>329</v>
      </c>
      <c r="F123" s="66">
        <f>SUM(F124:F126)</f>
        <v>460</v>
      </c>
      <c r="G123" s="66">
        <f>F103</f>
        <v>504</v>
      </c>
      <c r="H123" s="67" t="str">
        <f>B103</f>
        <v>IRIS Fiber</v>
      </c>
      <c r="I123" s="108">
        <f>SUM(I124:I126)</f>
        <v>313</v>
      </c>
      <c r="J123" s="69">
        <f>SUM(J124:J126)</f>
        <v>444</v>
      </c>
      <c r="K123" s="66">
        <f>J111</f>
        <v>0</v>
      </c>
      <c r="L123" s="67" t="str">
        <f>B111</f>
        <v>Jeld Wen</v>
      </c>
      <c r="M123" s="72">
        <f>SUM(M124:M126)</f>
        <v>378</v>
      </c>
      <c r="N123" s="66">
        <f>SUM(N124:N126)</f>
        <v>509</v>
      </c>
      <c r="O123" s="66">
        <f>N119</f>
        <v>534</v>
      </c>
      <c r="P123" s="67" t="str">
        <f>B119</f>
        <v>Uhtna Puit</v>
      </c>
      <c r="Q123" s="72">
        <f>SUM(Q124:Q126)</f>
        <v>406</v>
      </c>
      <c r="R123" s="66">
        <f>SUM(R124:R126)</f>
        <v>537</v>
      </c>
      <c r="S123" s="66">
        <f>R107</f>
        <v>565</v>
      </c>
      <c r="T123" s="67" t="str">
        <f>B107</f>
        <v>Rägavere Huviklubi</v>
      </c>
      <c r="U123" s="72">
        <f>SUM(U124:U126)</f>
        <v>448</v>
      </c>
      <c r="V123" s="66">
        <f>SUM(V124:V126)</f>
        <v>579</v>
      </c>
      <c r="W123" s="66">
        <f>V115</f>
        <v>568</v>
      </c>
      <c r="X123" s="67" t="str">
        <f>B115</f>
        <v>AQVA</v>
      </c>
      <c r="Y123" s="73">
        <f t="shared" si="4"/>
        <v>2529</v>
      </c>
      <c r="Z123" s="71">
        <f>SUM(Z124:Z126)</f>
        <v>1874</v>
      </c>
      <c r="AA123" s="91">
        <f>AVERAGE(AA124,AA125,AA126)</f>
        <v>168.6</v>
      </c>
      <c r="AB123" s="75">
        <f>AVERAGE(AB124,AB125,AB126)</f>
        <v>124.93333333333332</v>
      </c>
      <c r="AC123" s="382">
        <f>G124+K124+O124+S124+W124</f>
        <v>2</v>
      </c>
    </row>
    <row r="124" spans="2:29" s="62" customFormat="1" ht="17.25" customHeight="1">
      <c r="B124" s="355" t="s">
        <v>86</v>
      </c>
      <c r="C124" s="356"/>
      <c r="D124" s="76">
        <v>60</v>
      </c>
      <c r="E124" s="77">
        <v>78</v>
      </c>
      <c r="F124" s="78">
        <f>D124+E124</f>
        <v>138</v>
      </c>
      <c r="G124" s="373">
        <v>0</v>
      </c>
      <c r="H124" s="374"/>
      <c r="I124" s="79">
        <v>61</v>
      </c>
      <c r="J124" s="78">
        <f>D124+I124</f>
        <v>121</v>
      </c>
      <c r="K124" s="373">
        <v>1</v>
      </c>
      <c r="L124" s="374"/>
      <c r="M124" s="79">
        <v>72</v>
      </c>
      <c r="N124" s="78">
        <f>D124+M124</f>
        <v>132</v>
      </c>
      <c r="O124" s="373">
        <v>0</v>
      </c>
      <c r="P124" s="374"/>
      <c r="Q124" s="77">
        <v>98</v>
      </c>
      <c r="R124" s="80">
        <f>D124+Q124</f>
        <v>158</v>
      </c>
      <c r="S124" s="373">
        <v>0</v>
      </c>
      <c r="T124" s="374"/>
      <c r="U124" s="77">
        <v>109</v>
      </c>
      <c r="V124" s="78">
        <f>D124+U124</f>
        <v>169</v>
      </c>
      <c r="W124" s="373">
        <v>1</v>
      </c>
      <c r="X124" s="374"/>
      <c r="Y124" s="78">
        <f>F124+J124+N124+R124+V124</f>
        <v>718</v>
      </c>
      <c r="Z124" s="79">
        <f>E124+I124+M124+Q124+U124</f>
        <v>418</v>
      </c>
      <c r="AA124" s="81">
        <f>AVERAGE(F124,J124,N124,R124,V124)</f>
        <v>143.6</v>
      </c>
      <c r="AB124" s="82">
        <f>AVERAGE(F124,J124,N124,R124,V124)-D124</f>
        <v>83.6</v>
      </c>
      <c r="AC124" s="383"/>
    </row>
    <row r="125" spans="2:29" s="62" customFormat="1" ht="17.25" customHeight="1">
      <c r="B125" s="355" t="s">
        <v>233</v>
      </c>
      <c r="C125" s="356"/>
      <c r="D125" s="76">
        <v>38</v>
      </c>
      <c r="E125" s="77">
        <v>148</v>
      </c>
      <c r="F125" s="78">
        <f>D125+E125</f>
        <v>186</v>
      </c>
      <c r="G125" s="375"/>
      <c r="H125" s="376"/>
      <c r="I125" s="79">
        <v>137</v>
      </c>
      <c r="J125" s="78">
        <f>D125+I125</f>
        <v>175</v>
      </c>
      <c r="K125" s="375"/>
      <c r="L125" s="376"/>
      <c r="M125" s="79">
        <v>134</v>
      </c>
      <c r="N125" s="78">
        <f>D125+M125</f>
        <v>172</v>
      </c>
      <c r="O125" s="375"/>
      <c r="P125" s="376"/>
      <c r="Q125" s="77">
        <v>153</v>
      </c>
      <c r="R125" s="80">
        <f>D125+Q125</f>
        <v>191</v>
      </c>
      <c r="S125" s="375"/>
      <c r="T125" s="376"/>
      <c r="U125" s="77">
        <v>169</v>
      </c>
      <c r="V125" s="78">
        <f>D125+U125</f>
        <v>207</v>
      </c>
      <c r="W125" s="375"/>
      <c r="X125" s="376"/>
      <c r="Y125" s="78">
        <f>F125+J125+N125+R125+V125</f>
        <v>931</v>
      </c>
      <c r="Z125" s="79">
        <f>E125+I125+M125+Q125+U125</f>
        <v>741</v>
      </c>
      <c r="AA125" s="81">
        <f>AVERAGE(F125,J125,N125,R125,V125)</f>
        <v>186.2</v>
      </c>
      <c r="AB125" s="82">
        <f>AVERAGE(F125,J125,N125,R125,V125)-D125</f>
        <v>148.2</v>
      </c>
      <c r="AC125" s="383"/>
    </row>
    <row r="126" spans="2:29" s="62" customFormat="1" ht="17.25" customHeight="1" thickBot="1">
      <c r="B126" s="366" t="s">
        <v>85</v>
      </c>
      <c r="C126" s="367"/>
      <c r="D126" s="83">
        <v>33</v>
      </c>
      <c r="E126" s="84">
        <v>103</v>
      </c>
      <c r="F126" s="85">
        <f>D126+E126</f>
        <v>136</v>
      </c>
      <c r="G126" s="377"/>
      <c r="H126" s="378"/>
      <c r="I126" s="86">
        <v>115</v>
      </c>
      <c r="J126" s="85">
        <f>D126+I126</f>
        <v>148</v>
      </c>
      <c r="K126" s="377"/>
      <c r="L126" s="378"/>
      <c r="M126" s="86">
        <v>172</v>
      </c>
      <c r="N126" s="85">
        <f>D126+M126</f>
        <v>205</v>
      </c>
      <c r="O126" s="377"/>
      <c r="P126" s="378"/>
      <c r="Q126" s="86">
        <v>155</v>
      </c>
      <c r="R126" s="85">
        <f>D126+Q126</f>
        <v>188</v>
      </c>
      <c r="S126" s="377"/>
      <c r="T126" s="378"/>
      <c r="U126" s="86">
        <v>170</v>
      </c>
      <c r="V126" s="85">
        <f>D126+U126</f>
        <v>203</v>
      </c>
      <c r="W126" s="377"/>
      <c r="X126" s="378"/>
      <c r="Y126" s="85">
        <f>F126+J126+N126+R126+V126</f>
        <v>880</v>
      </c>
      <c r="Z126" s="86">
        <f>E126+I126+M126+Q126+U126</f>
        <v>715</v>
      </c>
      <c r="AA126" s="87">
        <f>AVERAGE(F126,J126,N126,R126,V126)</f>
        <v>176</v>
      </c>
      <c r="AB126" s="88">
        <f>AVERAGE(F126,J126,N126,R126,V126)-D126</f>
        <v>143</v>
      </c>
      <c r="AC126" s="384"/>
    </row>
    <row r="127" spans="2:29" s="62" customFormat="1" ht="24" customHeight="1">
      <c r="B127" s="111"/>
      <c r="C127" s="111"/>
      <c r="D127" s="97"/>
      <c r="E127" s="98"/>
      <c r="F127" s="99"/>
      <c r="G127" s="100"/>
      <c r="H127" s="100"/>
      <c r="I127" s="98"/>
      <c r="J127" s="99"/>
      <c r="K127" s="100"/>
      <c r="L127" s="100"/>
      <c r="M127" s="98"/>
      <c r="N127" s="99"/>
      <c r="O127" s="100"/>
      <c r="P127" s="100"/>
      <c r="Q127" s="98"/>
      <c r="R127" s="99"/>
      <c r="S127" s="100"/>
      <c r="T127" s="100"/>
      <c r="U127" s="98"/>
      <c r="V127" s="99"/>
      <c r="W127" s="100"/>
      <c r="X127" s="100"/>
      <c r="Y127" s="99"/>
      <c r="Z127" s="109"/>
      <c r="AA127" s="102"/>
      <c r="AB127" s="101"/>
      <c r="AC127" s="103"/>
    </row>
    <row r="128" spans="5:29" ht="16.5">
      <c r="E128" s="42"/>
      <c r="F128" s="43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42"/>
    </row>
    <row r="129" spans="2:29" ht="27.75" customHeight="1">
      <c r="B129" s="1"/>
      <c r="C129" s="1"/>
      <c r="D129" s="1"/>
      <c r="E129" s="42"/>
      <c r="F129" s="43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42"/>
    </row>
    <row r="130" spans="2:29" ht="16.5" customHeight="1">
      <c r="B130" s="1"/>
      <c r="C130" s="1"/>
      <c r="D130" s="1"/>
      <c r="E130" s="42"/>
      <c r="F130" s="398" t="s">
        <v>245</v>
      </c>
      <c r="G130" s="398"/>
      <c r="H130" s="398"/>
      <c r="I130" s="398"/>
      <c r="J130" s="398"/>
      <c r="K130" s="398"/>
      <c r="L130" s="398"/>
      <c r="M130" s="398"/>
      <c r="N130" s="398"/>
      <c r="O130" s="398"/>
      <c r="P130" s="398"/>
      <c r="Q130" s="398"/>
      <c r="R130" s="398"/>
      <c r="S130" s="1"/>
      <c r="T130" s="1"/>
      <c r="U130" s="1"/>
      <c r="V130" s="1"/>
      <c r="W130" s="392" t="s">
        <v>79</v>
      </c>
      <c r="X130" s="392"/>
      <c r="Y130" s="392"/>
      <c r="Z130" s="392"/>
      <c r="AA130" s="1"/>
      <c r="AB130" s="1"/>
      <c r="AC130" s="42"/>
    </row>
    <row r="131" spans="2:29" ht="33" customHeight="1" thickBot="1">
      <c r="B131" s="204" t="s">
        <v>66</v>
      </c>
      <c r="C131" s="205"/>
      <c r="D131" s="1"/>
      <c r="E131" s="42"/>
      <c r="F131" s="398"/>
      <c r="G131" s="398"/>
      <c r="H131" s="398"/>
      <c r="I131" s="398"/>
      <c r="J131" s="398"/>
      <c r="K131" s="398"/>
      <c r="L131" s="398"/>
      <c r="M131" s="398"/>
      <c r="N131" s="398"/>
      <c r="O131" s="398"/>
      <c r="P131" s="398"/>
      <c r="Q131" s="398"/>
      <c r="R131" s="398"/>
      <c r="S131" s="1"/>
      <c r="T131" s="1"/>
      <c r="U131" s="1"/>
      <c r="V131" s="1"/>
      <c r="W131" s="393"/>
      <c r="X131" s="393"/>
      <c r="Y131" s="393"/>
      <c r="Z131" s="393"/>
      <c r="AA131" s="1"/>
      <c r="AB131" s="1"/>
      <c r="AC131" s="42"/>
    </row>
    <row r="132" spans="2:29" s="44" customFormat="1" ht="17.25" customHeight="1">
      <c r="B132" s="416" t="s">
        <v>1</v>
      </c>
      <c r="C132" s="435"/>
      <c r="D132" s="104" t="s">
        <v>31</v>
      </c>
      <c r="E132" s="45"/>
      <c r="F132" s="46" t="s">
        <v>35</v>
      </c>
      <c r="G132" s="396" t="s">
        <v>36</v>
      </c>
      <c r="H132" s="397"/>
      <c r="I132" s="47"/>
      <c r="J132" s="46" t="s">
        <v>37</v>
      </c>
      <c r="K132" s="396" t="s">
        <v>36</v>
      </c>
      <c r="L132" s="397"/>
      <c r="M132" s="48"/>
      <c r="N132" s="46" t="s">
        <v>38</v>
      </c>
      <c r="O132" s="396" t="s">
        <v>36</v>
      </c>
      <c r="P132" s="397"/>
      <c r="Q132" s="48"/>
      <c r="R132" s="46" t="s">
        <v>39</v>
      </c>
      <c r="S132" s="396" t="s">
        <v>36</v>
      </c>
      <c r="T132" s="397"/>
      <c r="U132" s="49"/>
      <c r="V132" s="46" t="s">
        <v>40</v>
      </c>
      <c r="W132" s="396" t="s">
        <v>36</v>
      </c>
      <c r="X132" s="397"/>
      <c r="Y132" s="110" t="s">
        <v>41</v>
      </c>
      <c r="Z132" s="50"/>
      <c r="AA132" s="51" t="s">
        <v>42</v>
      </c>
      <c r="AB132" s="52" t="s">
        <v>43</v>
      </c>
      <c r="AC132" s="277" t="s">
        <v>41</v>
      </c>
    </row>
    <row r="133" spans="2:29" s="44" customFormat="1" ht="17.25" customHeight="1" thickBot="1">
      <c r="B133" s="390" t="s">
        <v>44</v>
      </c>
      <c r="C133" s="434"/>
      <c r="D133" s="270"/>
      <c r="E133" s="53"/>
      <c r="F133" s="54" t="s">
        <v>45</v>
      </c>
      <c r="G133" s="387" t="s">
        <v>46</v>
      </c>
      <c r="H133" s="388"/>
      <c r="I133" s="55"/>
      <c r="J133" s="54" t="s">
        <v>45</v>
      </c>
      <c r="K133" s="387" t="s">
        <v>46</v>
      </c>
      <c r="L133" s="388"/>
      <c r="M133" s="54"/>
      <c r="N133" s="54" t="s">
        <v>45</v>
      </c>
      <c r="O133" s="387" t="s">
        <v>46</v>
      </c>
      <c r="P133" s="388"/>
      <c r="Q133" s="54"/>
      <c r="R133" s="54" t="s">
        <v>45</v>
      </c>
      <c r="S133" s="387" t="s">
        <v>46</v>
      </c>
      <c r="T133" s="388"/>
      <c r="U133" s="56"/>
      <c r="V133" s="54" t="s">
        <v>45</v>
      </c>
      <c r="W133" s="387" t="s">
        <v>46</v>
      </c>
      <c r="X133" s="388"/>
      <c r="Y133" s="57" t="s">
        <v>45</v>
      </c>
      <c r="Z133" s="58" t="s">
        <v>47</v>
      </c>
      <c r="AA133" s="59" t="s">
        <v>48</v>
      </c>
      <c r="AB133" s="60" t="s">
        <v>49</v>
      </c>
      <c r="AC133" s="61" t="s">
        <v>50</v>
      </c>
    </row>
    <row r="134" spans="2:29" s="62" customFormat="1" ht="49.5" customHeight="1">
      <c r="B134" s="380" t="s">
        <v>151</v>
      </c>
      <c r="C134" s="381"/>
      <c r="D134" s="63">
        <f>SUM(D135:D137)</f>
        <v>70</v>
      </c>
      <c r="E134" s="64">
        <f>SUM(E135:E137)</f>
        <v>484</v>
      </c>
      <c r="F134" s="92">
        <f>SUM(F135:F137)</f>
        <v>554</v>
      </c>
      <c r="G134" s="66">
        <f>F154</f>
        <v>541</v>
      </c>
      <c r="H134" s="67" t="str">
        <f>B154</f>
        <v>Jeld Wen</v>
      </c>
      <c r="I134" s="68">
        <f>SUM(I135:I137)</f>
        <v>445</v>
      </c>
      <c r="J134" s="69">
        <f>SUM(J135:J137)</f>
        <v>515</v>
      </c>
      <c r="K134" s="69">
        <f>J150</f>
        <v>529</v>
      </c>
      <c r="L134" s="70" t="str">
        <f>B150</f>
        <v>Rägavere Huviklubi</v>
      </c>
      <c r="M134" s="72">
        <f>SUM(M135:M137)</f>
        <v>469</v>
      </c>
      <c r="N134" s="66">
        <f>SUM(N135:N137)</f>
        <v>539</v>
      </c>
      <c r="O134" s="66">
        <f>N146</f>
        <v>562</v>
      </c>
      <c r="P134" s="67" t="str">
        <f>B146</f>
        <v>Temper</v>
      </c>
      <c r="Q134" s="72">
        <f>SUM(Q135:Q137)</f>
        <v>503</v>
      </c>
      <c r="R134" s="66">
        <f>SUM(R135:R137)</f>
        <v>573</v>
      </c>
      <c r="S134" s="66">
        <f>R142</f>
        <v>526</v>
      </c>
      <c r="T134" s="67" t="str">
        <f>B142</f>
        <v>Topauto</v>
      </c>
      <c r="U134" s="72">
        <f>SUM(U135:U137)</f>
        <v>480</v>
      </c>
      <c r="V134" s="66">
        <f>SUM(V135:V137)</f>
        <v>550</v>
      </c>
      <c r="W134" s="66">
        <f>V138</f>
        <v>584</v>
      </c>
      <c r="X134" s="67" t="str">
        <f>B138</f>
        <v>Kunda Trans</v>
      </c>
      <c r="Y134" s="73">
        <f aca="true" t="shared" si="5" ref="Y134:Y154">F134+J134+N134+R134+V134</f>
        <v>2731</v>
      </c>
      <c r="Z134" s="71">
        <f>SUM(Z135:Z137)</f>
        <v>2381</v>
      </c>
      <c r="AA134" s="74">
        <f>AVERAGE(AA135,AA136,AA137)</f>
        <v>182.0666666666667</v>
      </c>
      <c r="AB134" s="75">
        <f>AVERAGE(AB135,AB136,AB137)</f>
        <v>158.73333333333332</v>
      </c>
      <c r="AC134" s="382">
        <f>G135+K135+O135+S135+W135</f>
        <v>2</v>
      </c>
    </row>
    <row r="135" spans="2:29" s="62" customFormat="1" ht="17.25" customHeight="1">
      <c r="B135" s="355" t="s">
        <v>152</v>
      </c>
      <c r="C135" s="356"/>
      <c r="D135" s="76">
        <v>15</v>
      </c>
      <c r="E135" s="77">
        <v>159</v>
      </c>
      <c r="F135" s="78">
        <f>D135+E135</f>
        <v>174</v>
      </c>
      <c r="G135" s="373">
        <v>1</v>
      </c>
      <c r="H135" s="374"/>
      <c r="I135" s="79">
        <v>162</v>
      </c>
      <c r="J135" s="78">
        <f>D135+I135</f>
        <v>177</v>
      </c>
      <c r="K135" s="373">
        <v>0</v>
      </c>
      <c r="L135" s="374"/>
      <c r="M135" s="79">
        <v>137</v>
      </c>
      <c r="N135" s="78">
        <f>D135+M135</f>
        <v>152</v>
      </c>
      <c r="O135" s="373">
        <v>0</v>
      </c>
      <c r="P135" s="374"/>
      <c r="Q135" s="79">
        <v>178</v>
      </c>
      <c r="R135" s="80">
        <f>D135+Q135</f>
        <v>193</v>
      </c>
      <c r="S135" s="373">
        <v>1</v>
      </c>
      <c r="T135" s="374"/>
      <c r="U135" s="77">
        <v>167</v>
      </c>
      <c r="V135" s="78">
        <f>D135+U135</f>
        <v>182</v>
      </c>
      <c r="W135" s="373">
        <v>0</v>
      </c>
      <c r="X135" s="374"/>
      <c r="Y135" s="78">
        <f t="shared" si="5"/>
        <v>878</v>
      </c>
      <c r="Z135" s="79">
        <f>E135+I135+M135+Q135+U135</f>
        <v>803</v>
      </c>
      <c r="AA135" s="81">
        <f>AVERAGE(F135,J135,N135,R135,V135)</f>
        <v>175.6</v>
      </c>
      <c r="AB135" s="82">
        <f>AVERAGE(F135,J135,N135,R135,V135)-D135</f>
        <v>160.6</v>
      </c>
      <c r="AC135" s="383"/>
    </row>
    <row r="136" spans="2:29" s="62" customFormat="1" ht="17.25" customHeight="1">
      <c r="B136" s="371" t="s">
        <v>179</v>
      </c>
      <c r="C136" s="372"/>
      <c r="D136" s="76">
        <v>22</v>
      </c>
      <c r="E136" s="77">
        <v>158</v>
      </c>
      <c r="F136" s="78">
        <f>D136+E136</f>
        <v>180</v>
      </c>
      <c r="G136" s="375"/>
      <c r="H136" s="376"/>
      <c r="I136" s="79">
        <v>155</v>
      </c>
      <c r="J136" s="78">
        <f>D136+I136</f>
        <v>177</v>
      </c>
      <c r="K136" s="375"/>
      <c r="L136" s="376"/>
      <c r="M136" s="79">
        <v>135</v>
      </c>
      <c r="N136" s="78">
        <f>D136+M136</f>
        <v>157</v>
      </c>
      <c r="O136" s="375"/>
      <c r="P136" s="376"/>
      <c r="Q136" s="77">
        <v>185</v>
      </c>
      <c r="R136" s="80">
        <f>D136+Q136</f>
        <v>207</v>
      </c>
      <c r="S136" s="375"/>
      <c r="T136" s="376"/>
      <c r="U136" s="77">
        <v>156</v>
      </c>
      <c r="V136" s="78">
        <f>D136+U136</f>
        <v>178</v>
      </c>
      <c r="W136" s="375"/>
      <c r="X136" s="376"/>
      <c r="Y136" s="78">
        <f t="shared" si="5"/>
        <v>899</v>
      </c>
      <c r="Z136" s="79">
        <f>E136+I136+M136+Q136+U136</f>
        <v>789</v>
      </c>
      <c r="AA136" s="81">
        <f>AVERAGE(F136,J136,N136,R136,V136)</f>
        <v>179.8</v>
      </c>
      <c r="AB136" s="82">
        <f>AVERAGE(F136,J136,N136,R136,V136)-D136</f>
        <v>157.8</v>
      </c>
      <c r="AC136" s="383"/>
    </row>
    <row r="137" spans="2:29" s="62" customFormat="1" ht="17.25" customHeight="1" thickBot="1">
      <c r="B137" s="366" t="s">
        <v>153</v>
      </c>
      <c r="C137" s="367"/>
      <c r="D137" s="83">
        <v>33</v>
      </c>
      <c r="E137" s="84">
        <v>167</v>
      </c>
      <c r="F137" s="85">
        <f>D137+E137</f>
        <v>200</v>
      </c>
      <c r="G137" s="377"/>
      <c r="H137" s="378"/>
      <c r="I137" s="86">
        <v>128</v>
      </c>
      <c r="J137" s="85">
        <f>D137+I137</f>
        <v>161</v>
      </c>
      <c r="K137" s="377"/>
      <c r="L137" s="378"/>
      <c r="M137" s="86">
        <v>197</v>
      </c>
      <c r="N137" s="85">
        <f>D137+M137</f>
        <v>230</v>
      </c>
      <c r="O137" s="377"/>
      <c r="P137" s="378"/>
      <c r="Q137" s="84">
        <v>140</v>
      </c>
      <c r="R137" s="85">
        <f>D137+Q137</f>
        <v>173</v>
      </c>
      <c r="S137" s="377"/>
      <c r="T137" s="378"/>
      <c r="U137" s="84">
        <v>157</v>
      </c>
      <c r="V137" s="85">
        <f>D137+U137</f>
        <v>190</v>
      </c>
      <c r="W137" s="377"/>
      <c r="X137" s="378"/>
      <c r="Y137" s="85">
        <f t="shared" si="5"/>
        <v>954</v>
      </c>
      <c r="Z137" s="86">
        <f>E137+I137+M137+Q137+U137</f>
        <v>789</v>
      </c>
      <c r="AA137" s="87">
        <f>AVERAGE(F137,J137,N137,R137,V137)</f>
        <v>190.8</v>
      </c>
      <c r="AB137" s="88">
        <f>AVERAGE(F137,J137,N137,R137,V137)-D137</f>
        <v>157.8</v>
      </c>
      <c r="AC137" s="384"/>
    </row>
    <row r="138" spans="2:29" s="62" customFormat="1" ht="50.25" customHeight="1">
      <c r="B138" s="432" t="s">
        <v>116</v>
      </c>
      <c r="C138" s="433"/>
      <c r="D138" s="63">
        <f>SUM(D139:D141)</f>
        <v>127</v>
      </c>
      <c r="E138" s="64">
        <f>SUM(E139:E141)</f>
        <v>457</v>
      </c>
      <c r="F138" s="66">
        <f>SUM(F139:F141)</f>
        <v>584</v>
      </c>
      <c r="G138" s="66">
        <f>F150</f>
        <v>521</v>
      </c>
      <c r="H138" s="67" t="str">
        <f>B150</f>
        <v>Rägavere Huviklubi</v>
      </c>
      <c r="I138" s="108">
        <f>SUM(I139:I141)</f>
        <v>371</v>
      </c>
      <c r="J138" s="69">
        <f>SUM(J139:J141)</f>
        <v>498</v>
      </c>
      <c r="K138" s="66">
        <f>J146</f>
        <v>505</v>
      </c>
      <c r="L138" s="67" t="str">
        <f>B146</f>
        <v>Temper</v>
      </c>
      <c r="M138" s="72">
        <f>SUM(M139:M141)</f>
        <v>447</v>
      </c>
      <c r="N138" s="66">
        <f>SUM(N139:N141)</f>
        <v>574</v>
      </c>
      <c r="O138" s="66">
        <f>N142</f>
        <v>523</v>
      </c>
      <c r="P138" s="67" t="str">
        <f>B142</f>
        <v>Topauto</v>
      </c>
      <c r="Q138" s="72">
        <f>SUM(Q139:Q141)</f>
        <v>445</v>
      </c>
      <c r="R138" s="66">
        <f>SUM(R139:R141)</f>
        <v>572</v>
      </c>
      <c r="S138" s="66">
        <f>R154</f>
        <v>518</v>
      </c>
      <c r="T138" s="67" t="str">
        <f>B154</f>
        <v>Jeld Wen</v>
      </c>
      <c r="U138" s="72">
        <f>SUM(U139:U141)</f>
        <v>457</v>
      </c>
      <c r="V138" s="66">
        <f>SUM(V139:V141)</f>
        <v>584</v>
      </c>
      <c r="W138" s="66">
        <f>V134</f>
        <v>550</v>
      </c>
      <c r="X138" s="67" t="str">
        <f>B134</f>
        <v>Aru Rail</v>
      </c>
      <c r="Y138" s="73">
        <f t="shared" si="5"/>
        <v>2812</v>
      </c>
      <c r="Z138" s="71">
        <f>SUM(Z139:Z141)</f>
        <v>2177</v>
      </c>
      <c r="AA138" s="91">
        <f>AVERAGE(AA139,AA140,AA141)</f>
        <v>187.4666666666667</v>
      </c>
      <c r="AB138" s="75">
        <f>AVERAGE(AB139,AB140,AB141)</f>
        <v>145.13333333333335</v>
      </c>
      <c r="AC138" s="382">
        <f>G139+K139+O139+S139+W139</f>
        <v>4</v>
      </c>
    </row>
    <row r="139" spans="2:29" s="62" customFormat="1" ht="17.25" customHeight="1">
      <c r="B139" s="361" t="s">
        <v>117</v>
      </c>
      <c r="C139" s="361"/>
      <c r="D139" s="76">
        <v>58</v>
      </c>
      <c r="E139" s="77">
        <v>163</v>
      </c>
      <c r="F139" s="78">
        <f>D139+E139</f>
        <v>221</v>
      </c>
      <c r="G139" s="373">
        <v>1</v>
      </c>
      <c r="H139" s="374"/>
      <c r="I139" s="79">
        <v>98</v>
      </c>
      <c r="J139" s="78">
        <f>D139+I139</f>
        <v>156</v>
      </c>
      <c r="K139" s="373">
        <v>0</v>
      </c>
      <c r="L139" s="374"/>
      <c r="M139" s="79">
        <v>135</v>
      </c>
      <c r="N139" s="78">
        <f>D139+M139</f>
        <v>193</v>
      </c>
      <c r="O139" s="373">
        <v>1</v>
      </c>
      <c r="P139" s="374"/>
      <c r="Q139" s="77">
        <v>110</v>
      </c>
      <c r="R139" s="80">
        <f>D139+Q139</f>
        <v>168</v>
      </c>
      <c r="S139" s="373">
        <v>1</v>
      </c>
      <c r="T139" s="374"/>
      <c r="U139" s="77">
        <v>122</v>
      </c>
      <c r="V139" s="78">
        <f>D139+U139</f>
        <v>180</v>
      </c>
      <c r="W139" s="373">
        <v>1</v>
      </c>
      <c r="X139" s="374"/>
      <c r="Y139" s="78">
        <f t="shared" si="5"/>
        <v>918</v>
      </c>
      <c r="Z139" s="79">
        <f>E139+I139+M139+Q139+U139</f>
        <v>628</v>
      </c>
      <c r="AA139" s="81">
        <f>AVERAGE(F139,J139,N139,R139,V139)</f>
        <v>183.6</v>
      </c>
      <c r="AB139" s="82">
        <f>AVERAGE(F139,J139,N139,R139,V139)-D139</f>
        <v>125.6</v>
      </c>
      <c r="AC139" s="383"/>
    </row>
    <row r="140" spans="2:29" s="62" customFormat="1" ht="17.25" customHeight="1">
      <c r="B140" s="361" t="s">
        <v>105</v>
      </c>
      <c r="C140" s="361"/>
      <c r="D140" s="76">
        <v>38</v>
      </c>
      <c r="E140" s="77">
        <v>141</v>
      </c>
      <c r="F140" s="78">
        <f>D140+E140</f>
        <v>179</v>
      </c>
      <c r="G140" s="375"/>
      <c r="H140" s="376"/>
      <c r="I140" s="79">
        <v>128</v>
      </c>
      <c r="J140" s="78">
        <f>D140+I140</f>
        <v>166</v>
      </c>
      <c r="K140" s="375"/>
      <c r="L140" s="376"/>
      <c r="M140" s="79">
        <v>125</v>
      </c>
      <c r="N140" s="78">
        <f>D140+M140</f>
        <v>163</v>
      </c>
      <c r="O140" s="375"/>
      <c r="P140" s="376"/>
      <c r="Q140" s="77">
        <v>150</v>
      </c>
      <c r="R140" s="80">
        <f>D140+Q140</f>
        <v>188</v>
      </c>
      <c r="S140" s="375"/>
      <c r="T140" s="376"/>
      <c r="U140" s="77">
        <v>151</v>
      </c>
      <c r="V140" s="78">
        <f>D140+U140</f>
        <v>189</v>
      </c>
      <c r="W140" s="375"/>
      <c r="X140" s="376"/>
      <c r="Y140" s="78">
        <f t="shared" si="5"/>
        <v>885</v>
      </c>
      <c r="Z140" s="79">
        <f>E140+I140+M140+Q140+U140</f>
        <v>695</v>
      </c>
      <c r="AA140" s="81">
        <f>AVERAGE(F140,J140,N140,R140,V140)</f>
        <v>177</v>
      </c>
      <c r="AB140" s="82">
        <f>AVERAGE(F140,J140,N140,R140,V140)-D140</f>
        <v>139</v>
      </c>
      <c r="AC140" s="383"/>
    </row>
    <row r="141" spans="2:29" s="62" customFormat="1" ht="17.25" customHeight="1" thickBot="1">
      <c r="B141" s="430" t="s">
        <v>118</v>
      </c>
      <c r="C141" s="431"/>
      <c r="D141" s="76">
        <v>31</v>
      </c>
      <c r="E141" s="84">
        <v>153</v>
      </c>
      <c r="F141" s="85">
        <f>D141+E141</f>
        <v>184</v>
      </c>
      <c r="G141" s="377"/>
      <c r="H141" s="378"/>
      <c r="I141" s="86">
        <v>145</v>
      </c>
      <c r="J141" s="85">
        <f>D141+I141</f>
        <v>176</v>
      </c>
      <c r="K141" s="377"/>
      <c r="L141" s="378"/>
      <c r="M141" s="86">
        <v>187</v>
      </c>
      <c r="N141" s="85">
        <f>D141+M141</f>
        <v>218</v>
      </c>
      <c r="O141" s="377"/>
      <c r="P141" s="378"/>
      <c r="Q141" s="84">
        <v>185</v>
      </c>
      <c r="R141" s="85">
        <f>D141+Q141</f>
        <v>216</v>
      </c>
      <c r="S141" s="377"/>
      <c r="T141" s="378"/>
      <c r="U141" s="84">
        <v>184</v>
      </c>
      <c r="V141" s="85">
        <f>D141+U141</f>
        <v>215</v>
      </c>
      <c r="W141" s="377"/>
      <c r="X141" s="378"/>
      <c r="Y141" s="85">
        <f t="shared" si="5"/>
        <v>1009</v>
      </c>
      <c r="Z141" s="86">
        <f>E141+I141+M141+Q141+U141</f>
        <v>854</v>
      </c>
      <c r="AA141" s="87">
        <f>AVERAGE(F141,J141,N141,R141,V141)</f>
        <v>201.8</v>
      </c>
      <c r="AB141" s="88">
        <f>AVERAGE(F141,J141,N141,R141,V141)-D141</f>
        <v>170.8</v>
      </c>
      <c r="AC141" s="384"/>
    </row>
    <row r="142" spans="2:29" s="62" customFormat="1" ht="49.5" customHeight="1">
      <c r="B142" s="380" t="s">
        <v>69</v>
      </c>
      <c r="C142" s="381"/>
      <c r="D142" s="63">
        <f>SUM(D143:D145)</f>
        <v>154</v>
      </c>
      <c r="E142" s="64">
        <f>SUM(E143:E145)</f>
        <v>401</v>
      </c>
      <c r="F142" s="66">
        <f>SUM(F143:F145)</f>
        <v>555</v>
      </c>
      <c r="G142" s="66">
        <f>F146</f>
        <v>505</v>
      </c>
      <c r="H142" s="67" t="str">
        <f>B146</f>
        <v>Temper</v>
      </c>
      <c r="I142" s="108">
        <f>SUM(I143:I145)</f>
        <v>435</v>
      </c>
      <c r="J142" s="69">
        <f>SUM(J143:J145)</f>
        <v>589</v>
      </c>
      <c r="K142" s="66">
        <f>J154</f>
        <v>602</v>
      </c>
      <c r="L142" s="67" t="str">
        <f>B154</f>
        <v>Jeld Wen</v>
      </c>
      <c r="M142" s="72">
        <f>SUM(M143:M145)</f>
        <v>369</v>
      </c>
      <c r="N142" s="66">
        <f>SUM(N143:N145)</f>
        <v>523</v>
      </c>
      <c r="O142" s="66">
        <f>N138</f>
        <v>574</v>
      </c>
      <c r="P142" s="67" t="str">
        <f>B138</f>
        <v>Kunda Trans</v>
      </c>
      <c r="Q142" s="72">
        <f>SUM(Q143:Q145)</f>
        <v>372</v>
      </c>
      <c r="R142" s="66">
        <f>SUM(R143:R145)</f>
        <v>526</v>
      </c>
      <c r="S142" s="66">
        <f>R134</f>
        <v>573</v>
      </c>
      <c r="T142" s="67" t="str">
        <f>B134</f>
        <v>Aru Rail</v>
      </c>
      <c r="U142" s="72">
        <f>SUM(U143:U145)</f>
        <v>402</v>
      </c>
      <c r="V142" s="66">
        <f>SUM(V143:V145)</f>
        <v>556</v>
      </c>
      <c r="W142" s="66">
        <f>V150</f>
        <v>580</v>
      </c>
      <c r="X142" s="67" t="str">
        <f>B150</f>
        <v>Rägavere Huviklubi</v>
      </c>
      <c r="Y142" s="73">
        <f t="shared" si="5"/>
        <v>2749</v>
      </c>
      <c r="Z142" s="71">
        <f>SUM(Z143:Z145)</f>
        <v>1979</v>
      </c>
      <c r="AA142" s="91">
        <f>AVERAGE(AA143,AA144,AA145)</f>
        <v>183.26666666666665</v>
      </c>
      <c r="AB142" s="75">
        <f>AVERAGE(AB143,AB144,AB145)</f>
        <v>131.93333333333334</v>
      </c>
      <c r="AC142" s="382">
        <f>G143+K143+O143+S143+W143</f>
        <v>1</v>
      </c>
    </row>
    <row r="143" spans="2:29" s="62" customFormat="1" ht="17.25" customHeight="1">
      <c r="B143" s="355" t="s">
        <v>83</v>
      </c>
      <c r="C143" s="356"/>
      <c r="D143" s="76">
        <v>47</v>
      </c>
      <c r="E143" s="77">
        <v>132</v>
      </c>
      <c r="F143" s="78">
        <f>D143+E143</f>
        <v>179</v>
      </c>
      <c r="G143" s="373">
        <v>1</v>
      </c>
      <c r="H143" s="374"/>
      <c r="I143" s="79">
        <v>171</v>
      </c>
      <c r="J143" s="78">
        <f>D143+I143</f>
        <v>218</v>
      </c>
      <c r="K143" s="373">
        <v>0</v>
      </c>
      <c r="L143" s="374"/>
      <c r="M143" s="79">
        <v>159</v>
      </c>
      <c r="N143" s="78">
        <f>D143+M143</f>
        <v>206</v>
      </c>
      <c r="O143" s="373">
        <v>0</v>
      </c>
      <c r="P143" s="374"/>
      <c r="Q143" s="77">
        <v>121</v>
      </c>
      <c r="R143" s="80">
        <f>D143+Q143</f>
        <v>168</v>
      </c>
      <c r="S143" s="373">
        <v>0</v>
      </c>
      <c r="T143" s="374"/>
      <c r="U143" s="77">
        <v>131</v>
      </c>
      <c r="V143" s="78">
        <f>D143+U143</f>
        <v>178</v>
      </c>
      <c r="W143" s="373">
        <v>0</v>
      </c>
      <c r="X143" s="374"/>
      <c r="Y143" s="78">
        <f t="shared" si="5"/>
        <v>949</v>
      </c>
      <c r="Z143" s="79">
        <f>E143+I143+M143+Q143+U143</f>
        <v>714</v>
      </c>
      <c r="AA143" s="81">
        <f>AVERAGE(F143,J143,N143,R143,V143)</f>
        <v>189.8</v>
      </c>
      <c r="AB143" s="82">
        <f>AVERAGE(F143,J143,N143,R143,V143)-D143</f>
        <v>142.8</v>
      </c>
      <c r="AC143" s="383"/>
    </row>
    <row r="144" spans="2:29" s="62" customFormat="1" ht="17.25" customHeight="1">
      <c r="B144" s="371" t="s">
        <v>87</v>
      </c>
      <c r="C144" s="372"/>
      <c r="D144" s="76">
        <v>56</v>
      </c>
      <c r="E144" s="77">
        <v>117</v>
      </c>
      <c r="F144" s="78">
        <f>D144+E144</f>
        <v>173</v>
      </c>
      <c r="G144" s="375"/>
      <c r="H144" s="376"/>
      <c r="I144" s="79">
        <v>113</v>
      </c>
      <c r="J144" s="78">
        <f>D144+I144</f>
        <v>169</v>
      </c>
      <c r="K144" s="375"/>
      <c r="L144" s="376"/>
      <c r="M144" s="79">
        <v>114</v>
      </c>
      <c r="N144" s="78">
        <f>D144+M144</f>
        <v>170</v>
      </c>
      <c r="O144" s="375"/>
      <c r="P144" s="376"/>
      <c r="Q144" s="77">
        <v>122</v>
      </c>
      <c r="R144" s="80">
        <f>D144+Q144</f>
        <v>178</v>
      </c>
      <c r="S144" s="375"/>
      <c r="T144" s="376"/>
      <c r="U144" s="77">
        <v>138</v>
      </c>
      <c r="V144" s="78">
        <f>D144+U144</f>
        <v>194</v>
      </c>
      <c r="W144" s="375"/>
      <c r="X144" s="376"/>
      <c r="Y144" s="78">
        <f t="shared" si="5"/>
        <v>884</v>
      </c>
      <c r="Z144" s="79">
        <f>E144+I144+M144+Q144+U144</f>
        <v>604</v>
      </c>
      <c r="AA144" s="81">
        <f>AVERAGE(F144,J144,N144,R144,V144)</f>
        <v>176.8</v>
      </c>
      <c r="AB144" s="82">
        <f>AVERAGE(F144,J144,N144,R144,V144)-D144</f>
        <v>120.80000000000001</v>
      </c>
      <c r="AC144" s="383"/>
    </row>
    <row r="145" spans="2:29" s="62" customFormat="1" ht="17.25" customHeight="1" thickBot="1">
      <c r="B145" s="446" t="s">
        <v>165</v>
      </c>
      <c r="C145" s="447"/>
      <c r="D145" s="83">
        <v>51</v>
      </c>
      <c r="E145" s="84">
        <v>152</v>
      </c>
      <c r="F145" s="85">
        <f>D145+E145</f>
        <v>203</v>
      </c>
      <c r="G145" s="377"/>
      <c r="H145" s="378"/>
      <c r="I145" s="86">
        <v>151</v>
      </c>
      <c r="J145" s="85">
        <f>D145+I145</f>
        <v>202</v>
      </c>
      <c r="K145" s="377"/>
      <c r="L145" s="378"/>
      <c r="M145" s="86">
        <v>96</v>
      </c>
      <c r="N145" s="85">
        <f>D145+M145</f>
        <v>147</v>
      </c>
      <c r="O145" s="377"/>
      <c r="P145" s="378"/>
      <c r="Q145" s="84">
        <v>129</v>
      </c>
      <c r="R145" s="85">
        <f>D145+Q145</f>
        <v>180</v>
      </c>
      <c r="S145" s="377"/>
      <c r="T145" s="378"/>
      <c r="U145" s="84">
        <v>133</v>
      </c>
      <c r="V145" s="85">
        <f>D145+U145</f>
        <v>184</v>
      </c>
      <c r="W145" s="377"/>
      <c r="X145" s="378"/>
      <c r="Y145" s="85">
        <f t="shared" si="5"/>
        <v>916</v>
      </c>
      <c r="Z145" s="86">
        <f>E145+I145+M145+Q145+U145</f>
        <v>661</v>
      </c>
      <c r="AA145" s="87">
        <f>AVERAGE(F145,J145,N145,R145,V145)</f>
        <v>183.2</v>
      </c>
      <c r="AB145" s="88">
        <f>AVERAGE(F145,J145,N145,R145,V145)-D145</f>
        <v>132.2</v>
      </c>
      <c r="AC145" s="384"/>
    </row>
    <row r="146" spans="2:29" s="62" customFormat="1" ht="49.5" customHeight="1">
      <c r="B146" s="402" t="s">
        <v>74</v>
      </c>
      <c r="C146" s="403"/>
      <c r="D146" s="63">
        <f>SUM(D147:D149)</f>
        <v>135</v>
      </c>
      <c r="E146" s="64">
        <f>SUM(E147:E149)</f>
        <v>370</v>
      </c>
      <c r="F146" s="66">
        <f>SUM(F147:F149)</f>
        <v>505</v>
      </c>
      <c r="G146" s="66">
        <f>F142</f>
        <v>555</v>
      </c>
      <c r="H146" s="67" t="str">
        <f>B142</f>
        <v>Topauto</v>
      </c>
      <c r="I146" s="108">
        <f>SUM(I147:I149)</f>
        <v>370</v>
      </c>
      <c r="J146" s="69">
        <f>SUM(J147:J149)</f>
        <v>505</v>
      </c>
      <c r="K146" s="66">
        <f>J138</f>
        <v>498</v>
      </c>
      <c r="L146" s="67" t="str">
        <f>B138</f>
        <v>Kunda Trans</v>
      </c>
      <c r="M146" s="72">
        <f>SUM(M147:M149)</f>
        <v>427</v>
      </c>
      <c r="N146" s="66">
        <f>SUM(N147:N149)</f>
        <v>562</v>
      </c>
      <c r="O146" s="66">
        <f>N134</f>
        <v>539</v>
      </c>
      <c r="P146" s="67" t="str">
        <f>B134</f>
        <v>Aru Rail</v>
      </c>
      <c r="Q146" s="72">
        <f>SUM(Q147:Q149)</f>
        <v>482</v>
      </c>
      <c r="R146" s="66">
        <f>SUM(R147:R149)</f>
        <v>617</v>
      </c>
      <c r="S146" s="66">
        <f>R150</f>
        <v>563</v>
      </c>
      <c r="T146" s="67" t="str">
        <f>B150</f>
        <v>Rägavere Huviklubi</v>
      </c>
      <c r="U146" s="72">
        <f>SUM(U147:U149)</f>
        <v>397</v>
      </c>
      <c r="V146" s="66">
        <f>SUM(V147:V149)</f>
        <v>532</v>
      </c>
      <c r="W146" s="66">
        <f>V154</f>
        <v>561</v>
      </c>
      <c r="X146" s="67" t="str">
        <f>B154</f>
        <v>Jeld Wen</v>
      </c>
      <c r="Y146" s="73">
        <f t="shared" si="5"/>
        <v>2721</v>
      </c>
      <c r="Z146" s="71">
        <f>SUM(Z147:Z149)</f>
        <v>2046</v>
      </c>
      <c r="AA146" s="91">
        <f>AVERAGE(AA147,AA148,AA149)</f>
        <v>181.4</v>
      </c>
      <c r="AB146" s="75">
        <f>AVERAGE(AB147,AB148,AB149)</f>
        <v>136.4</v>
      </c>
      <c r="AC146" s="382">
        <f>G147+K147+O147+S147+W147</f>
        <v>3</v>
      </c>
    </row>
    <row r="147" spans="2:29" s="62" customFormat="1" ht="17.25" customHeight="1">
      <c r="B147" s="357" t="s">
        <v>133</v>
      </c>
      <c r="C147" s="354"/>
      <c r="D147" s="76">
        <v>57</v>
      </c>
      <c r="E147" s="79">
        <v>134</v>
      </c>
      <c r="F147" s="78">
        <f>D147+E147</f>
        <v>191</v>
      </c>
      <c r="G147" s="373">
        <v>0</v>
      </c>
      <c r="H147" s="374"/>
      <c r="I147" s="79">
        <v>111</v>
      </c>
      <c r="J147" s="78">
        <f>D147+I147</f>
        <v>168</v>
      </c>
      <c r="K147" s="373">
        <v>1</v>
      </c>
      <c r="L147" s="374"/>
      <c r="M147" s="79">
        <v>112</v>
      </c>
      <c r="N147" s="78">
        <f>D147+M147</f>
        <v>169</v>
      </c>
      <c r="O147" s="373">
        <v>1</v>
      </c>
      <c r="P147" s="374"/>
      <c r="Q147" s="77">
        <v>147</v>
      </c>
      <c r="R147" s="80">
        <f>D147+Q147</f>
        <v>204</v>
      </c>
      <c r="S147" s="373">
        <v>1</v>
      </c>
      <c r="T147" s="374"/>
      <c r="U147" s="77">
        <v>111</v>
      </c>
      <c r="V147" s="78">
        <f>D147+U147</f>
        <v>168</v>
      </c>
      <c r="W147" s="373">
        <v>0</v>
      </c>
      <c r="X147" s="374"/>
      <c r="Y147" s="78">
        <f t="shared" si="5"/>
        <v>900</v>
      </c>
      <c r="Z147" s="79">
        <f>E147+I147+M147+Q147+U147</f>
        <v>615</v>
      </c>
      <c r="AA147" s="81">
        <f>AVERAGE(F147,J147,N147,R147,V147)</f>
        <v>180</v>
      </c>
      <c r="AB147" s="82">
        <f>AVERAGE(F147,J147,N147,R147,V147)-D147</f>
        <v>123</v>
      </c>
      <c r="AC147" s="383"/>
    </row>
    <row r="148" spans="2:29" s="62" customFormat="1" ht="17.25" customHeight="1">
      <c r="B148" s="409" t="s">
        <v>134</v>
      </c>
      <c r="C148" s="410"/>
      <c r="D148" s="76">
        <v>40</v>
      </c>
      <c r="E148" s="95">
        <v>97</v>
      </c>
      <c r="F148" s="78">
        <f>D148+E148</f>
        <v>137</v>
      </c>
      <c r="G148" s="375"/>
      <c r="H148" s="376"/>
      <c r="I148" s="79">
        <v>116</v>
      </c>
      <c r="J148" s="78">
        <f>D148+I148</f>
        <v>156</v>
      </c>
      <c r="K148" s="375"/>
      <c r="L148" s="376"/>
      <c r="M148" s="79">
        <v>161</v>
      </c>
      <c r="N148" s="78">
        <f>D148+M148</f>
        <v>201</v>
      </c>
      <c r="O148" s="375"/>
      <c r="P148" s="376"/>
      <c r="Q148" s="77">
        <v>158</v>
      </c>
      <c r="R148" s="78">
        <f>D148+Q148</f>
        <v>198</v>
      </c>
      <c r="S148" s="375"/>
      <c r="T148" s="376"/>
      <c r="U148" s="77">
        <v>136</v>
      </c>
      <c r="V148" s="78">
        <f>D148+U148</f>
        <v>176</v>
      </c>
      <c r="W148" s="375"/>
      <c r="X148" s="376"/>
      <c r="Y148" s="78">
        <f t="shared" si="5"/>
        <v>868</v>
      </c>
      <c r="Z148" s="79">
        <f>E148+I148+M148+Q148+U148</f>
        <v>668</v>
      </c>
      <c r="AA148" s="81">
        <f>AVERAGE(F148,J148,N148,R148,V148)</f>
        <v>173.6</v>
      </c>
      <c r="AB148" s="82">
        <f>AVERAGE(F148,J148,N148,R148,V148)-D148</f>
        <v>133.6</v>
      </c>
      <c r="AC148" s="383"/>
    </row>
    <row r="149" spans="2:29" s="62" customFormat="1" ht="17.25" customHeight="1" thickBot="1">
      <c r="B149" s="407" t="s">
        <v>135</v>
      </c>
      <c r="C149" s="408"/>
      <c r="D149" s="83">
        <v>38</v>
      </c>
      <c r="E149" s="84">
        <v>139</v>
      </c>
      <c r="F149" s="85">
        <f>D149+E149</f>
        <v>177</v>
      </c>
      <c r="G149" s="377"/>
      <c r="H149" s="378"/>
      <c r="I149" s="86">
        <v>143</v>
      </c>
      <c r="J149" s="85">
        <f>D149+I149</f>
        <v>181</v>
      </c>
      <c r="K149" s="377"/>
      <c r="L149" s="378"/>
      <c r="M149" s="86">
        <v>154</v>
      </c>
      <c r="N149" s="85">
        <f>D149+M149</f>
        <v>192</v>
      </c>
      <c r="O149" s="377"/>
      <c r="P149" s="378"/>
      <c r="Q149" s="84">
        <v>177</v>
      </c>
      <c r="R149" s="85">
        <f>D149+Q149</f>
        <v>215</v>
      </c>
      <c r="S149" s="377"/>
      <c r="T149" s="378"/>
      <c r="U149" s="84">
        <v>150</v>
      </c>
      <c r="V149" s="85">
        <f>D149+U149</f>
        <v>188</v>
      </c>
      <c r="W149" s="377"/>
      <c r="X149" s="378"/>
      <c r="Y149" s="85">
        <f t="shared" si="5"/>
        <v>953</v>
      </c>
      <c r="Z149" s="86">
        <f>E149+I149+M149+Q149+U149</f>
        <v>763</v>
      </c>
      <c r="AA149" s="87">
        <f>AVERAGE(F149,J149,N149,R149,V149)</f>
        <v>190.6</v>
      </c>
      <c r="AB149" s="88">
        <f>AVERAGE(F149,J149,N149,R149,V149)-D149</f>
        <v>152.6</v>
      </c>
      <c r="AC149" s="384"/>
    </row>
    <row r="150" spans="2:29" s="62" customFormat="1" ht="49.5" customHeight="1">
      <c r="B150" s="380" t="s">
        <v>145</v>
      </c>
      <c r="C150" s="381"/>
      <c r="D150" s="63">
        <f>SUM(D151:D153)</f>
        <v>149</v>
      </c>
      <c r="E150" s="64">
        <f>SUM(E151:E153)</f>
        <v>372</v>
      </c>
      <c r="F150" s="66">
        <f>SUM(F151:F153)</f>
        <v>521</v>
      </c>
      <c r="G150" s="66">
        <f>F138</f>
        <v>584</v>
      </c>
      <c r="H150" s="67" t="str">
        <f>B138</f>
        <v>Kunda Trans</v>
      </c>
      <c r="I150" s="108">
        <f>SUM(I151:I153)</f>
        <v>380</v>
      </c>
      <c r="J150" s="69">
        <f>SUM(J151:J153)</f>
        <v>529</v>
      </c>
      <c r="K150" s="66">
        <f>J134</f>
        <v>515</v>
      </c>
      <c r="L150" s="67" t="str">
        <f>B134</f>
        <v>Aru Rail</v>
      </c>
      <c r="M150" s="72">
        <f>SUM(M151:M153)</f>
        <v>395</v>
      </c>
      <c r="N150" s="66">
        <f>SUM(N151:N153)</f>
        <v>544</v>
      </c>
      <c r="O150" s="66">
        <f>N154</f>
        <v>513</v>
      </c>
      <c r="P150" s="67" t="str">
        <f>B154</f>
        <v>Jeld Wen</v>
      </c>
      <c r="Q150" s="72">
        <f>SUM(Q151:Q153)</f>
        <v>414</v>
      </c>
      <c r="R150" s="66">
        <f>SUM(R151:R153)</f>
        <v>563</v>
      </c>
      <c r="S150" s="66">
        <f>R146</f>
        <v>617</v>
      </c>
      <c r="T150" s="67" t="str">
        <f>B146</f>
        <v>Temper</v>
      </c>
      <c r="U150" s="72">
        <f>SUM(U151:U153)</f>
        <v>431</v>
      </c>
      <c r="V150" s="66">
        <f>SUM(V151:V153)</f>
        <v>580</v>
      </c>
      <c r="W150" s="66">
        <f>V142</f>
        <v>556</v>
      </c>
      <c r="X150" s="67" t="str">
        <f>B142</f>
        <v>Topauto</v>
      </c>
      <c r="Y150" s="73">
        <f t="shared" si="5"/>
        <v>2737</v>
      </c>
      <c r="Z150" s="71">
        <f>SUM(Z151:Z153)</f>
        <v>1992</v>
      </c>
      <c r="AA150" s="91">
        <f>AVERAGE(AA151,AA152,AA153)</f>
        <v>182.46666666666667</v>
      </c>
      <c r="AB150" s="75">
        <f>AVERAGE(AB151,AB152,AB153)</f>
        <v>132.79999999999998</v>
      </c>
      <c r="AC150" s="382">
        <f>G151+K151+O151+S151+W151</f>
        <v>3</v>
      </c>
    </row>
    <row r="151" spans="2:29" s="62" customFormat="1" ht="17.25" customHeight="1">
      <c r="B151" s="355" t="s">
        <v>155</v>
      </c>
      <c r="C151" s="356"/>
      <c r="D151" s="275">
        <v>60</v>
      </c>
      <c r="E151" s="79">
        <v>102</v>
      </c>
      <c r="F151" s="78">
        <f>D151+E151</f>
        <v>162</v>
      </c>
      <c r="G151" s="373">
        <v>0</v>
      </c>
      <c r="H151" s="374"/>
      <c r="I151" s="79">
        <v>84</v>
      </c>
      <c r="J151" s="78">
        <f>D151+I151</f>
        <v>144</v>
      </c>
      <c r="K151" s="373">
        <v>1</v>
      </c>
      <c r="L151" s="374"/>
      <c r="M151" s="79">
        <v>132</v>
      </c>
      <c r="N151" s="78">
        <f>D151+M151</f>
        <v>192</v>
      </c>
      <c r="O151" s="373">
        <v>1</v>
      </c>
      <c r="P151" s="374"/>
      <c r="Q151" s="77">
        <v>119</v>
      </c>
      <c r="R151" s="80">
        <f>D151+Q151</f>
        <v>179</v>
      </c>
      <c r="S151" s="373">
        <v>0</v>
      </c>
      <c r="T151" s="374"/>
      <c r="U151" s="77">
        <v>108</v>
      </c>
      <c r="V151" s="78">
        <f>D151+U151</f>
        <v>168</v>
      </c>
      <c r="W151" s="373">
        <v>1</v>
      </c>
      <c r="X151" s="374"/>
      <c r="Y151" s="78">
        <f t="shared" si="5"/>
        <v>845</v>
      </c>
      <c r="Z151" s="79">
        <f>E151+I151+M151+Q151+U151</f>
        <v>545</v>
      </c>
      <c r="AA151" s="81">
        <f>AVERAGE(F151,J151,N151,R151,V151)</f>
        <v>169</v>
      </c>
      <c r="AB151" s="82">
        <f>AVERAGE(F151,J151,N151,R151,V151)-D151</f>
        <v>109</v>
      </c>
      <c r="AC151" s="383"/>
    </row>
    <row r="152" spans="2:29" s="62" customFormat="1" ht="17.25" customHeight="1">
      <c r="B152" s="355" t="s">
        <v>156</v>
      </c>
      <c r="C152" s="356"/>
      <c r="D152" s="275">
        <v>42</v>
      </c>
      <c r="E152" s="77">
        <v>130</v>
      </c>
      <c r="F152" s="78">
        <f>D152+E152</f>
        <v>172</v>
      </c>
      <c r="G152" s="375"/>
      <c r="H152" s="376"/>
      <c r="I152" s="79">
        <v>144</v>
      </c>
      <c r="J152" s="78">
        <f>D152+I152</f>
        <v>186</v>
      </c>
      <c r="K152" s="375"/>
      <c r="L152" s="376"/>
      <c r="M152" s="79">
        <v>146</v>
      </c>
      <c r="N152" s="78">
        <f>D152+M152</f>
        <v>188</v>
      </c>
      <c r="O152" s="375"/>
      <c r="P152" s="376"/>
      <c r="Q152" s="77">
        <v>174</v>
      </c>
      <c r="R152" s="80">
        <f>D152+Q152</f>
        <v>216</v>
      </c>
      <c r="S152" s="375"/>
      <c r="T152" s="376"/>
      <c r="U152" s="77">
        <v>181</v>
      </c>
      <c r="V152" s="78">
        <f>D152+U152</f>
        <v>223</v>
      </c>
      <c r="W152" s="375"/>
      <c r="X152" s="376"/>
      <c r="Y152" s="78">
        <f t="shared" si="5"/>
        <v>985</v>
      </c>
      <c r="Z152" s="79">
        <f>E152+I152+M152+Q152+U152</f>
        <v>775</v>
      </c>
      <c r="AA152" s="81">
        <f>AVERAGE(F152,J152,N152,R152,V152)</f>
        <v>197</v>
      </c>
      <c r="AB152" s="82">
        <f>AVERAGE(F152,J152,N152,R152,V152)-D152</f>
        <v>155</v>
      </c>
      <c r="AC152" s="383"/>
    </row>
    <row r="153" spans="2:29" s="62" customFormat="1" ht="17.25" customHeight="1" thickBot="1">
      <c r="B153" s="366" t="s">
        <v>157</v>
      </c>
      <c r="C153" s="367"/>
      <c r="D153" s="244">
        <v>47</v>
      </c>
      <c r="E153" s="84">
        <v>140</v>
      </c>
      <c r="F153" s="85">
        <f>D153+E153</f>
        <v>187</v>
      </c>
      <c r="G153" s="377"/>
      <c r="H153" s="378"/>
      <c r="I153" s="86">
        <v>152</v>
      </c>
      <c r="J153" s="85">
        <f>D153+I153</f>
        <v>199</v>
      </c>
      <c r="K153" s="377"/>
      <c r="L153" s="378"/>
      <c r="M153" s="86">
        <v>117</v>
      </c>
      <c r="N153" s="85">
        <f>D153+M153</f>
        <v>164</v>
      </c>
      <c r="O153" s="377"/>
      <c r="P153" s="378"/>
      <c r="Q153" s="84">
        <v>121</v>
      </c>
      <c r="R153" s="85">
        <f>D153+Q153</f>
        <v>168</v>
      </c>
      <c r="S153" s="377"/>
      <c r="T153" s="378"/>
      <c r="U153" s="84">
        <v>142</v>
      </c>
      <c r="V153" s="85">
        <f>D153+U153</f>
        <v>189</v>
      </c>
      <c r="W153" s="377"/>
      <c r="X153" s="378"/>
      <c r="Y153" s="85">
        <f t="shared" si="5"/>
        <v>907</v>
      </c>
      <c r="Z153" s="86">
        <f>E153+I153+M153+Q153+U153</f>
        <v>672</v>
      </c>
      <c r="AA153" s="87">
        <f>AVERAGE(F153,J153,N153,R153,V153)</f>
        <v>181.4</v>
      </c>
      <c r="AB153" s="88">
        <f>AVERAGE(F153,J153,N153,R153,V153)-D153</f>
        <v>134.4</v>
      </c>
      <c r="AC153" s="384"/>
    </row>
    <row r="154" spans="2:29" s="62" customFormat="1" ht="49.5" customHeight="1">
      <c r="B154" s="364" t="s">
        <v>130</v>
      </c>
      <c r="C154" s="365"/>
      <c r="D154" s="89">
        <f>SUM(D155:D157)</f>
        <v>130</v>
      </c>
      <c r="E154" s="64">
        <f>SUM(E155:E157)</f>
        <v>411</v>
      </c>
      <c r="F154" s="66">
        <f>SUM(F155:F157)</f>
        <v>541</v>
      </c>
      <c r="G154" s="66">
        <f>F134</f>
        <v>554</v>
      </c>
      <c r="H154" s="67" t="str">
        <f>B134</f>
        <v>Aru Rail</v>
      </c>
      <c r="I154" s="108">
        <f>SUM(I155:I157)</f>
        <v>472</v>
      </c>
      <c r="J154" s="69">
        <f>SUM(J155:J157)</f>
        <v>602</v>
      </c>
      <c r="K154" s="66">
        <f>J142</f>
        <v>589</v>
      </c>
      <c r="L154" s="67" t="str">
        <f>B142</f>
        <v>Topauto</v>
      </c>
      <c r="M154" s="72">
        <f>SUM(M155:M157)</f>
        <v>383</v>
      </c>
      <c r="N154" s="66">
        <f>SUM(N155:N157)</f>
        <v>513</v>
      </c>
      <c r="O154" s="66">
        <f>N150</f>
        <v>544</v>
      </c>
      <c r="P154" s="67" t="str">
        <f>B150</f>
        <v>Rägavere Huviklubi</v>
      </c>
      <c r="Q154" s="72">
        <f>SUM(Q155:Q157)</f>
        <v>388</v>
      </c>
      <c r="R154" s="66">
        <f>SUM(R155:R157)</f>
        <v>518</v>
      </c>
      <c r="S154" s="66">
        <f>R138</f>
        <v>572</v>
      </c>
      <c r="T154" s="67" t="str">
        <f>B138</f>
        <v>Kunda Trans</v>
      </c>
      <c r="U154" s="72">
        <f>SUM(U155:U157)</f>
        <v>431</v>
      </c>
      <c r="V154" s="66">
        <f>SUM(V155:V157)</f>
        <v>561</v>
      </c>
      <c r="W154" s="66">
        <f>V146</f>
        <v>532</v>
      </c>
      <c r="X154" s="67" t="str">
        <f>B146</f>
        <v>Temper</v>
      </c>
      <c r="Y154" s="73">
        <f t="shared" si="5"/>
        <v>2735</v>
      </c>
      <c r="Z154" s="71">
        <f>SUM(Z155:Z157)</f>
        <v>2085</v>
      </c>
      <c r="AA154" s="91">
        <f>AVERAGE(AA155,AA156,AA157)</f>
        <v>182.33333333333334</v>
      </c>
      <c r="AB154" s="75">
        <f>AVERAGE(AB155,AB156,AB157)</f>
        <v>139</v>
      </c>
      <c r="AC154" s="382">
        <f>G155+K155+O155+S155+W155</f>
        <v>2</v>
      </c>
    </row>
    <row r="155" spans="2:29" s="62" customFormat="1" ht="17.25" customHeight="1">
      <c r="B155" s="351" t="s">
        <v>131</v>
      </c>
      <c r="C155" s="352"/>
      <c r="D155" s="76">
        <v>60</v>
      </c>
      <c r="E155" s="77">
        <v>98</v>
      </c>
      <c r="F155" s="78">
        <f>D155+E155</f>
        <v>158</v>
      </c>
      <c r="G155" s="373">
        <v>0</v>
      </c>
      <c r="H155" s="374"/>
      <c r="I155" s="79">
        <v>149</v>
      </c>
      <c r="J155" s="78">
        <f>D155+I155</f>
        <v>209</v>
      </c>
      <c r="K155" s="373">
        <v>1</v>
      </c>
      <c r="L155" s="374"/>
      <c r="M155" s="79">
        <v>111</v>
      </c>
      <c r="N155" s="78">
        <f>D155+M155</f>
        <v>171</v>
      </c>
      <c r="O155" s="373">
        <v>0</v>
      </c>
      <c r="P155" s="374"/>
      <c r="Q155" s="77">
        <v>116</v>
      </c>
      <c r="R155" s="80">
        <f>D155+Q155</f>
        <v>176</v>
      </c>
      <c r="S155" s="373">
        <v>0</v>
      </c>
      <c r="T155" s="374"/>
      <c r="U155" s="77">
        <v>138</v>
      </c>
      <c r="V155" s="78">
        <f>D155+U155</f>
        <v>198</v>
      </c>
      <c r="W155" s="373">
        <v>1</v>
      </c>
      <c r="X155" s="374"/>
      <c r="Y155" s="78">
        <f>F155+J155+N155+R155+V155</f>
        <v>912</v>
      </c>
      <c r="Z155" s="79">
        <f>E155+I155+M155+Q155+U155</f>
        <v>612</v>
      </c>
      <c r="AA155" s="81">
        <f>AVERAGE(F155,J155,N155,R155,V155)</f>
        <v>182.4</v>
      </c>
      <c r="AB155" s="82">
        <f>AVERAGE(F155,J155,N155,R155,V155)-D155</f>
        <v>122.4</v>
      </c>
      <c r="AC155" s="383"/>
    </row>
    <row r="156" spans="2:29" s="62" customFormat="1" ht="17.25" customHeight="1">
      <c r="B156" s="444" t="s">
        <v>132</v>
      </c>
      <c r="C156" s="445"/>
      <c r="D156" s="76">
        <v>56</v>
      </c>
      <c r="E156" s="77">
        <v>157</v>
      </c>
      <c r="F156" s="78">
        <f>D156+E156</f>
        <v>213</v>
      </c>
      <c r="G156" s="375"/>
      <c r="H156" s="376"/>
      <c r="I156" s="79">
        <v>127</v>
      </c>
      <c r="J156" s="78">
        <f>D156+I156</f>
        <v>183</v>
      </c>
      <c r="K156" s="375"/>
      <c r="L156" s="376"/>
      <c r="M156" s="79">
        <v>121</v>
      </c>
      <c r="N156" s="78">
        <f>D156+M156</f>
        <v>177</v>
      </c>
      <c r="O156" s="375"/>
      <c r="P156" s="376"/>
      <c r="Q156" s="77">
        <v>147</v>
      </c>
      <c r="R156" s="80">
        <f>D156+Q156</f>
        <v>203</v>
      </c>
      <c r="S156" s="375"/>
      <c r="T156" s="376"/>
      <c r="U156" s="77">
        <v>128</v>
      </c>
      <c r="V156" s="78">
        <f>D156+U156</f>
        <v>184</v>
      </c>
      <c r="W156" s="375"/>
      <c r="X156" s="376"/>
      <c r="Y156" s="78">
        <f>F156+J156+N156+R156+V156</f>
        <v>960</v>
      </c>
      <c r="Z156" s="79">
        <f>E156+I156+M156+Q156+U156</f>
        <v>680</v>
      </c>
      <c r="AA156" s="81">
        <f>AVERAGE(F156,J156,N156,R156,V156)</f>
        <v>192</v>
      </c>
      <c r="AB156" s="82">
        <f>AVERAGE(F156,J156,N156,R156,V156)-D156</f>
        <v>136</v>
      </c>
      <c r="AC156" s="383"/>
    </row>
    <row r="157" spans="2:29" s="62" customFormat="1" ht="17.25" customHeight="1" thickBot="1">
      <c r="B157" s="288" t="s">
        <v>177</v>
      </c>
      <c r="C157" s="289"/>
      <c r="D157" s="83">
        <v>14</v>
      </c>
      <c r="E157" s="84">
        <v>156</v>
      </c>
      <c r="F157" s="85">
        <f>D157+E157</f>
        <v>170</v>
      </c>
      <c r="G157" s="377"/>
      <c r="H157" s="378"/>
      <c r="I157" s="86">
        <v>196</v>
      </c>
      <c r="J157" s="85">
        <f>D157+I157</f>
        <v>210</v>
      </c>
      <c r="K157" s="377"/>
      <c r="L157" s="378"/>
      <c r="M157" s="86">
        <v>151</v>
      </c>
      <c r="N157" s="85">
        <f>D157+M157</f>
        <v>165</v>
      </c>
      <c r="O157" s="377"/>
      <c r="P157" s="378"/>
      <c r="Q157" s="86">
        <v>125</v>
      </c>
      <c r="R157" s="85">
        <f>D157+Q157</f>
        <v>139</v>
      </c>
      <c r="S157" s="377"/>
      <c r="T157" s="378"/>
      <c r="U157" s="86">
        <v>165</v>
      </c>
      <c r="V157" s="85">
        <f>D157+U157</f>
        <v>179</v>
      </c>
      <c r="W157" s="377"/>
      <c r="X157" s="378"/>
      <c r="Y157" s="85">
        <f>F157+J157+N157+R157+V157</f>
        <v>863</v>
      </c>
      <c r="Z157" s="86">
        <f>E157+I157+M157+Q157+U157</f>
        <v>793</v>
      </c>
      <c r="AA157" s="87">
        <f>AVERAGE(F157,J157,N157,R157,V157)</f>
        <v>172.6</v>
      </c>
      <c r="AB157" s="88">
        <f>AVERAGE(F157,J157,N157,R157,V157)-D157</f>
        <v>158.6</v>
      </c>
      <c r="AC157" s="384"/>
    </row>
  </sheetData>
  <mergeCells count="362">
    <mergeCell ref="B24:C24"/>
    <mergeCell ref="B112:C112"/>
    <mergeCell ref="B118:C118"/>
    <mergeCell ref="B82:C82"/>
    <mergeCell ref="B25:C25"/>
    <mergeCell ref="B26:C26"/>
    <mergeCell ref="B27:C27"/>
    <mergeCell ref="B29:C29"/>
    <mergeCell ref="B30:C30"/>
    <mergeCell ref="B38:C38"/>
    <mergeCell ref="B16:C16"/>
    <mergeCell ref="B17:C17"/>
    <mergeCell ref="B19:C19"/>
    <mergeCell ref="B23:C23"/>
    <mergeCell ref="G3:S4"/>
    <mergeCell ref="W3:Z4"/>
    <mergeCell ref="B5:C5"/>
    <mergeCell ref="G5:H5"/>
    <mergeCell ref="K5:L5"/>
    <mergeCell ref="O5:P5"/>
    <mergeCell ref="S5:T5"/>
    <mergeCell ref="W5:X5"/>
    <mergeCell ref="B6:C6"/>
    <mergeCell ref="G6:H6"/>
    <mergeCell ref="K6:L6"/>
    <mergeCell ref="O6:P6"/>
    <mergeCell ref="S6:T6"/>
    <mergeCell ref="W6:X6"/>
    <mergeCell ref="B7:C7"/>
    <mergeCell ref="AC7:AC10"/>
    <mergeCell ref="B8:C8"/>
    <mergeCell ref="G8:H10"/>
    <mergeCell ref="K8:L10"/>
    <mergeCell ref="O8:P10"/>
    <mergeCell ref="S8:T10"/>
    <mergeCell ref="W8:X10"/>
    <mergeCell ref="B9:C9"/>
    <mergeCell ref="B10:C10"/>
    <mergeCell ref="B11:C11"/>
    <mergeCell ref="AC11:AC14"/>
    <mergeCell ref="B12:C12"/>
    <mergeCell ref="G12:H14"/>
    <mergeCell ref="K12:L14"/>
    <mergeCell ref="O12:P14"/>
    <mergeCell ref="S12:T14"/>
    <mergeCell ref="W12:X14"/>
    <mergeCell ref="B13:C13"/>
    <mergeCell ref="B14:C14"/>
    <mergeCell ref="B15:C15"/>
    <mergeCell ref="AC15:AC18"/>
    <mergeCell ref="G16:H18"/>
    <mergeCell ref="K16:L18"/>
    <mergeCell ref="O16:P18"/>
    <mergeCell ref="S16:T18"/>
    <mergeCell ref="W16:X18"/>
    <mergeCell ref="B18:C18"/>
    <mergeCell ref="AC19:AC22"/>
    <mergeCell ref="B20:C20"/>
    <mergeCell ref="G20:H22"/>
    <mergeCell ref="K20:L22"/>
    <mergeCell ref="O20:P22"/>
    <mergeCell ref="S20:T22"/>
    <mergeCell ref="W20:X22"/>
    <mergeCell ref="B21:C21"/>
    <mergeCell ref="B22:C22"/>
    <mergeCell ref="AC23:AC26"/>
    <mergeCell ref="G24:H26"/>
    <mergeCell ref="K24:L26"/>
    <mergeCell ref="O24:P26"/>
    <mergeCell ref="S24:T26"/>
    <mergeCell ref="W24:X26"/>
    <mergeCell ref="AC27:AC30"/>
    <mergeCell ref="G28:H30"/>
    <mergeCell ref="K28:L30"/>
    <mergeCell ref="O28:P30"/>
    <mergeCell ref="S28:T30"/>
    <mergeCell ref="W28:X30"/>
    <mergeCell ref="F35:R36"/>
    <mergeCell ref="W35:Z36"/>
    <mergeCell ref="B37:C37"/>
    <mergeCell ref="G37:H37"/>
    <mergeCell ref="K37:L37"/>
    <mergeCell ref="O37:P37"/>
    <mergeCell ref="S37:T37"/>
    <mergeCell ref="W37:X37"/>
    <mergeCell ref="G38:H38"/>
    <mergeCell ref="K38:L38"/>
    <mergeCell ref="O38:P38"/>
    <mergeCell ref="S38:T38"/>
    <mergeCell ref="W38:X38"/>
    <mergeCell ref="B39:C39"/>
    <mergeCell ref="AC39:AC42"/>
    <mergeCell ref="B40:C40"/>
    <mergeCell ref="G40:H42"/>
    <mergeCell ref="K40:L42"/>
    <mergeCell ref="O40:P42"/>
    <mergeCell ref="S40:T42"/>
    <mergeCell ref="W40:X42"/>
    <mergeCell ref="B41:C41"/>
    <mergeCell ref="B42:C42"/>
    <mergeCell ref="B43:C43"/>
    <mergeCell ref="AC43:AC46"/>
    <mergeCell ref="B44:C44"/>
    <mergeCell ref="G44:H46"/>
    <mergeCell ref="K44:L46"/>
    <mergeCell ref="O44:P46"/>
    <mergeCell ref="S44:T46"/>
    <mergeCell ref="W44:X46"/>
    <mergeCell ref="B45:C45"/>
    <mergeCell ref="B46:C46"/>
    <mergeCell ref="B47:C47"/>
    <mergeCell ref="AC47:AC50"/>
    <mergeCell ref="G48:H50"/>
    <mergeCell ref="K48:L50"/>
    <mergeCell ref="O48:P50"/>
    <mergeCell ref="S48:T50"/>
    <mergeCell ref="W48:X50"/>
    <mergeCell ref="B49:C49"/>
    <mergeCell ref="B50:C50"/>
    <mergeCell ref="B51:C51"/>
    <mergeCell ref="AC51:AC54"/>
    <mergeCell ref="B52:C52"/>
    <mergeCell ref="G52:H54"/>
    <mergeCell ref="K52:L54"/>
    <mergeCell ref="O52:P54"/>
    <mergeCell ref="S52:T54"/>
    <mergeCell ref="W52:X54"/>
    <mergeCell ref="B53:C53"/>
    <mergeCell ref="B54:C54"/>
    <mergeCell ref="B55:C55"/>
    <mergeCell ref="AC55:AC58"/>
    <mergeCell ref="B56:C56"/>
    <mergeCell ref="G56:H58"/>
    <mergeCell ref="K56:L58"/>
    <mergeCell ref="O56:P58"/>
    <mergeCell ref="S56:T58"/>
    <mergeCell ref="W56:X58"/>
    <mergeCell ref="AC59:AC62"/>
    <mergeCell ref="G60:H62"/>
    <mergeCell ref="K60:L62"/>
    <mergeCell ref="O60:P62"/>
    <mergeCell ref="S60:T62"/>
    <mergeCell ref="W60:X62"/>
    <mergeCell ref="W67:Z68"/>
    <mergeCell ref="B57:C57"/>
    <mergeCell ref="B58:C58"/>
    <mergeCell ref="B59:C59"/>
    <mergeCell ref="K69:L69"/>
    <mergeCell ref="O69:P69"/>
    <mergeCell ref="B62:C62"/>
    <mergeCell ref="F67:R68"/>
    <mergeCell ref="S69:T69"/>
    <mergeCell ref="W69:X69"/>
    <mergeCell ref="B70:C70"/>
    <mergeCell ref="G70:H70"/>
    <mergeCell ref="K70:L70"/>
    <mergeCell ref="O70:P70"/>
    <mergeCell ref="S70:T70"/>
    <mergeCell ref="W70:X70"/>
    <mergeCell ref="B69:C69"/>
    <mergeCell ref="G69:H69"/>
    <mergeCell ref="B71:C71"/>
    <mergeCell ref="AC71:AC74"/>
    <mergeCell ref="B72:C72"/>
    <mergeCell ref="G72:H74"/>
    <mergeCell ref="K72:L74"/>
    <mergeCell ref="O72:P74"/>
    <mergeCell ref="S72:T74"/>
    <mergeCell ref="W72:X74"/>
    <mergeCell ref="B73:C73"/>
    <mergeCell ref="B74:C74"/>
    <mergeCell ref="B75:C75"/>
    <mergeCell ref="AC75:AC78"/>
    <mergeCell ref="G76:H78"/>
    <mergeCell ref="K76:L78"/>
    <mergeCell ref="O76:P78"/>
    <mergeCell ref="S76:T78"/>
    <mergeCell ref="W76:X78"/>
    <mergeCell ref="B78:C78"/>
    <mergeCell ref="B79:C79"/>
    <mergeCell ref="AC79:AC82"/>
    <mergeCell ref="B80:C80"/>
    <mergeCell ref="G80:H82"/>
    <mergeCell ref="K80:L82"/>
    <mergeCell ref="O80:P82"/>
    <mergeCell ref="S80:T82"/>
    <mergeCell ref="W80:X82"/>
    <mergeCell ref="B81:C81"/>
    <mergeCell ref="B83:C83"/>
    <mergeCell ref="AC83:AC86"/>
    <mergeCell ref="B84:C84"/>
    <mergeCell ref="G84:H86"/>
    <mergeCell ref="K84:L86"/>
    <mergeCell ref="O84:P86"/>
    <mergeCell ref="S84:T86"/>
    <mergeCell ref="W84:X86"/>
    <mergeCell ref="B85:C85"/>
    <mergeCell ref="B86:C86"/>
    <mergeCell ref="B87:C87"/>
    <mergeCell ref="AC87:AC90"/>
    <mergeCell ref="B88:C88"/>
    <mergeCell ref="G88:H90"/>
    <mergeCell ref="K88:L90"/>
    <mergeCell ref="O88:P90"/>
    <mergeCell ref="S88:T90"/>
    <mergeCell ref="W88:X90"/>
    <mergeCell ref="B89:C89"/>
    <mergeCell ref="B90:C90"/>
    <mergeCell ref="B91:C91"/>
    <mergeCell ref="AC91:AC94"/>
    <mergeCell ref="B92:C92"/>
    <mergeCell ref="G92:H94"/>
    <mergeCell ref="K92:L94"/>
    <mergeCell ref="O92:P94"/>
    <mergeCell ref="S92:T94"/>
    <mergeCell ref="W92:X94"/>
    <mergeCell ref="B93:C93"/>
    <mergeCell ref="B94:C94"/>
    <mergeCell ref="F99:R100"/>
    <mergeCell ref="W99:Z100"/>
    <mergeCell ref="B101:C101"/>
    <mergeCell ref="G101:H101"/>
    <mergeCell ref="K101:L101"/>
    <mergeCell ref="O101:P101"/>
    <mergeCell ref="S101:T101"/>
    <mergeCell ref="W101:X101"/>
    <mergeCell ref="B102:C102"/>
    <mergeCell ref="G102:H102"/>
    <mergeCell ref="K102:L102"/>
    <mergeCell ref="O102:P102"/>
    <mergeCell ref="S102:T102"/>
    <mergeCell ref="W102:X102"/>
    <mergeCell ref="B103:C103"/>
    <mergeCell ref="AC103:AC106"/>
    <mergeCell ref="B104:C104"/>
    <mergeCell ref="G104:H106"/>
    <mergeCell ref="K104:L106"/>
    <mergeCell ref="O104:P106"/>
    <mergeCell ref="S104:T106"/>
    <mergeCell ref="W104:X106"/>
    <mergeCell ref="B105:C105"/>
    <mergeCell ref="B106:C106"/>
    <mergeCell ref="B107:C107"/>
    <mergeCell ref="AC107:AC110"/>
    <mergeCell ref="B108:C108"/>
    <mergeCell ref="G108:H110"/>
    <mergeCell ref="K108:L110"/>
    <mergeCell ref="O108:P110"/>
    <mergeCell ref="S108:T110"/>
    <mergeCell ref="W108:X110"/>
    <mergeCell ref="B109:C109"/>
    <mergeCell ref="B110:C110"/>
    <mergeCell ref="B111:C111"/>
    <mergeCell ref="AC111:AC114"/>
    <mergeCell ref="G112:H114"/>
    <mergeCell ref="K112:L114"/>
    <mergeCell ref="O112:P114"/>
    <mergeCell ref="S112:T114"/>
    <mergeCell ref="W112:X114"/>
    <mergeCell ref="B113:C113"/>
    <mergeCell ref="B115:C115"/>
    <mergeCell ref="AC115:AC118"/>
    <mergeCell ref="B116:C116"/>
    <mergeCell ref="G116:H118"/>
    <mergeCell ref="K116:L118"/>
    <mergeCell ref="O116:P118"/>
    <mergeCell ref="S116:T118"/>
    <mergeCell ref="W116:X118"/>
    <mergeCell ref="B117:C117"/>
    <mergeCell ref="B119:C119"/>
    <mergeCell ref="AC119:AC122"/>
    <mergeCell ref="B120:C120"/>
    <mergeCell ref="G120:H122"/>
    <mergeCell ref="K120:L122"/>
    <mergeCell ref="O120:P122"/>
    <mergeCell ref="S120:T122"/>
    <mergeCell ref="W120:X122"/>
    <mergeCell ref="B121:C121"/>
    <mergeCell ref="B122:C122"/>
    <mergeCell ref="B123:C123"/>
    <mergeCell ref="AC123:AC126"/>
    <mergeCell ref="B124:C124"/>
    <mergeCell ref="G124:H126"/>
    <mergeCell ref="K124:L126"/>
    <mergeCell ref="O124:P126"/>
    <mergeCell ref="S124:T126"/>
    <mergeCell ref="W124:X126"/>
    <mergeCell ref="B125:C125"/>
    <mergeCell ref="B126:C126"/>
    <mergeCell ref="F130:R131"/>
    <mergeCell ref="W130:Z131"/>
    <mergeCell ref="B132:C132"/>
    <mergeCell ref="G132:H132"/>
    <mergeCell ref="K132:L132"/>
    <mergeCell ref="O132:P132"/>
    <mergeCell ref="S132:T132"/>
    <mergeCell ref="W132:X132"/>
    <mergeCell ref="B133:C133"/>
    <mergeCell ref="G133:H133"/>
    <mergeCell ref="K133:L133"/>
    <mergeCell ref="O133:P133"/>
    <mergeCell ref="S133:T133"/>
    <mergeCell ref="W133:X133"/>
    <mergeCell ref="B134:C134"/>
    <mergeCell ref="AC134:AC137"/>
    <mergeCell ref="B135:C135"/>
    <mergeCell ref="G135:H137"/>
    <mergeCell ref="K135:L137"/>
    <mergeCell ref="O135:P137"/>
    <mergeCell ref="S135:T137"/>
    <mergeCell ref="W135:X137"/>
    <mergeCell ref="B136:C136"/>
    <mergeCell ref="B137:C137"/>
    <mergeCell ref="B138:C138"/>
    <mergeCell ref="AC138:AC141"/>
    <mergeCell ref="B139:C139"/>
    <mergeCell ref="G139:H141"/>
    <mergeCell ref="K139:L141"/>
    <mergeCell ref="O139:P141"/>
    <mergeCell ref="S139:T141"/>
    <mergeCell ref="W139:X141"/>
    <mergeCell ref="B140:C140"/>
    <mergeCell ref="B141:C141"/>
    <mergeCell ref="B142:C142"/>
    <mergeCell ref="AC142:AC145"/>
    <mergeCell ref="B143:C143"/>
    <mergeCell ref="G143:H145"/>
    <mergeCell ref="K143:L145"/>
    <mergeCell ref="O143:P145"/>
    <mergeCell ref="S143:T145"/>
    <mergeCell ref="W143:X145"/>
    <mergeCell ref="B144:C144"/>
    <mergeCell ref="B145:C145"/>
    <mergeCell ref="B146:C146"/>
    <mergeCell ref="AC146:AC149"/>
    <mergeCell ref="B147:C147"/>
    <mergeCell ref="G147:H149"/>
    <mergeCell ref="K147:L149"/>
    <mergeCell ref="O147:P149"/>
    <mergeCell ref="S147:T149"/>
    <mergeCell ref="W147:X149"/>
    <mergeCell ref="B153:C153"/>
    <mergeCell ref="B154:C154"/>
    <mergeCell ref="AC150:AC153"/>
    <mergeCell ref="B151:C151"/>
    <mergeCell ref="G151:H153"/>
    <mergeCell ref="K151:L153"/>
    <mergeCell ref="O151:P153"/>
    <mergeCell ref="S151:T153"/>
    <mergeCell ref="W151:X153"/>
    <mergeCell ref="AC154:AC157"/>
    <mergeCell ref="B148:C148"/>
    <mergeCell ref="B149:C149"/>
    <mergeCell ref="B150:C150"/>
    <mergeCell ref="B152:C152"/>
    <mergeCell ref="S155:T157"/>
    <mergeCell ref="W155:X157"/>
    <mergeCell ref="B156:C156"/>
    <mergeCell ref="B155:C155"/>
    <mergeCell ref="G155:H157"/>
    <mergeCell ref="K155:L157"/>
    <mergeCell ref="O155:P157"/>
  </mergeCells>
  <conditionalFormatting sqref="W108 F104:G104 J104:K104 N108:O108 R104:S104 S124 W120 S112 S120 S116 R105:R106 Z124:AA127 O116 G120 Z120:AA122 Z116:AA118 Z108:AA110 Z112:AA114 Z104:AA106 G112 U16:V18 U12:V14 K124 V9:V10 K107:K108 O112 U155:V157 F105:F106 M116:N118 D108:F110 K120 G116 O124 D116:F118 G124 Q24:R26 Q20:R22 N73:N74 Q12:R14 Q16:R18 W48 V104:W104 I72:I74 J72:K72 I60:J65 M60:N65 M28:N33 Q112:R114 K88 Q108:R110 W124 G16 I8:I10 J8:K8 M8:M10 N8:O8 Q8:Q10 R8:S8 U8:U10 V8:W8 D40:E42 F40:G40 I40:I42 J40:K40 M40:M42 N40:O40 R56:S56 M56:N58 Q44:R46 E72:E74 R9:R10 M12:N14 M16:N18 Q28:R33 M20:N22 W24 Z28:AA33 I24:J26 G20 Z24:AA26 Z20:AA22 Z12:AA14 S24 Z16:AA18 O24 Z8:AA10 K24 G12 M84:N86 R57:R58 D24:F26 D28:F33 Q40:R42 F9:F10 Q52:R54 M48:N50 W12 I12:J14 S12 D20:F22 O12 U48:V50 K11:K12 M52:N54 N41:N42 W16 I16:J18 S16 D12:F14 O16 U52:V54 K16 U56:V58 W20 I20:J22 S20 D16:F18 O20 U60:V65 K20 Q60:R65 Q48:R50 W28 I28:J33 S28 J9:J10 O28 V41:V42 K28 U44:V46 G28 N9:N10 W56 Z60:AA65 O52 G52 G56 Z56:AA58 Z52:AA54 Z44:AA46 Z48:AA50 Z40:AA42 G44 G48 Q84:R86 K48 K60 O60 V73:V74 U76:V78 Q76:R78 W44 O44 S44 U88:V90 K43:K44 M92:N97 M76:N78 O56 S48 K56 U92:V97 Q80:R82 J73:J74 W52 M44:N46 S52 K52 F41:F42 Q88:R90 M88:N90 W60 I44:J46 S60 D60:F65 Q92:R97 U84:V86 G24 G60 D72:D73 W88 Z92:AA97 I88:J90 G84 G88 Z88:AA90 Z84:AA86 Z76:AA78 S88 Z80:AA82 Z72:AA74 G76 G80 O76 K92 M80:N82 O88 Q116:R118 W76 I76:J78 U116:V118 K75:K76 F72:G72 W80 I80:J82 S80 O92 U124:V127 I84:J86 S84 K84 K80 Q120:R122 F73:F74 W92 I92:J97 S92 D92:F97 O80 Q124:R127 G92 S76 W84 M24:N26 U20:V22 K116 I112:J114 U120:V122 O84 U40:U42 V40:W40 U108:V110 D120:F122 D124:F127 D112:F114 J105:J106 I120:J122 I124:J127 M112:N114 M104:N106 M120:N122 I116:J118 I108:J110 M124:N127 N109:N110 V105:V106 U112:V114 D76:F78 D80:F82 D84:F86 D88:F90 D44:F46 D48:F50 D52:F54 D56:F58 I48:J50 I52:J54 I56:J58 J41:J42 O48 D104:E106 G108 W112 M72:M74 N72:O72 I104:I106 K112 O104 Q104:Q106 S108 U104:U106 W116 R73:R74 U80:V82 D8:E10 F8:G8 U24:V26 W139 F135:G135 J135:K135 O139 R135:S135 S155 W151 S143 S151 S147 R136:R137 Z155:AA157 O147 G151 Z151:AA153 Z147:AA149 Z139:AA141 Z143:AA145 Z135:AA137 G143 K155 K138:K139 O143 W147 F136:F137 M135:N137 D139:F141 K151 G147 D147:F149 G155 V135:W135 Q139:R141 Q143:R145 W155 Q147:R149 U147:V149 Q151:R153 Q155:R157 K147 I139:J141 U151:V153 U143:V145 D151:F153 D155:F157 D143:F145 J136:J137 I151:J153 I155:J157 M139:N141 M143:N145 M151:N153 I147:J149 I143:J145 N156:N157 M147:N149 V136:V137 U139:V141 D135:E137 G139 W143 I135:I137 K143 O135 Q135:Q137 S139 U135:U137 O151 M155:M157 N155:O155 M108:M110 O120 Q72:Q74 R72:S72 U72:U74 V72:W72 Q56:Q58 S40 U28:V33">
    <cfRule type="cellIs" priority="1" dxfId="1" operator="between" stopIfTrue="1">
      <formula>200</formula>
      <formula>300</formula>
    </cfRule>
  </conditionalFormatting>
  <conditionalFormatting sqref="AB101:AB127 AB69:AB97 AB5:AB33 AB37:AB65 AB132:AB157">
    <cfRule type="cellIs" priority="2" dxfId="0" operator="between" stopIfTrue="1">
      <formula>200</formula>
      <formula>300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5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5.7109375" style="127" customWidth="1"/>
    <col min="2" max="2" width="16.28125" style="127" customWidth="1"/>
    <col min="3" max="3" width="27.8515625" style="168" customWidth="1"/>
    <col min="4" max="4" width="11.00390625" style="169" hidden="1" customWidth="1"/>
    <col min="5" max="16384" width="9.140625" style="127" customWidth="1"/>
  </cols>
  <sheetData>
    <row r="1" spans="1:32" ht="15">
      <c r="A1" s="120"/>
      <c r="B1" s="120"/>
      <c r="C1" s="121"/>
      <c r="D1" s="121"/>
      <c r="E1" s="121"/>
      <c r="F1" s="122"/>
      <c r="G1" s="122"/>
      <c r="H1" s="123"/>
      <c r="I1" s="120"/>
      <c r="J1" s="124"/>
      <c r="K1" s="120"/>
      <c r="L1" s="124"/>
      <c r="M1" s="120"/>
      <c r="N1" s="124"/>
      <c r="O1" s="120"/>
      <c r="P1" s="124"/>
      <c r="Q1" s="120"/>
      <c r="R1" s="124"/>
      <c r="S1" s="120"/>
      <c r="T1" s="124"/>
      <c r="U1" s="120"/>
      <c r="V1" s="124"/>
      <c r="W1" s="125"/>
      <c r="X1" s="126"/>
      <c r="Y1" s="126"/>
      <c r="Z1" s="126"/>
      <c r="AA1" s="126"/>
      <c r="AB1" s="126"/>
      <c r="AC1" s="126"/>
      <c r="AD1" s="126"/>
      <c r="AE1" s="126"/>
      <c r="AF1" s="126"/>
    </row>
    <row r="2" spans="1:35" ht="16.5" customHeight="1">
      <c r="A2" s="128"/>
      <c r="B2" s="128"/>
      <c r="C2" s="121" t="s">
        <v>51</v>
      </c>
      <c r="D2" s="129"/>
      <c r="E2" s="358" t="s">
        <v>67</v>
      </c>
      <c r="F2" s="358"/>
      <c r="G2" s="121"/>
      <c r="H2" s="123"/>
      <c r="I2" s="120"/>
      <c r="J2" s="124"/>
      <c r="K2" s="120"/>
      <c r="L2" s="124"/>
      <c r="M2" s="120"/>
      <c r="N2" s="124"/>
      <c r="O2" s="120"/>
      <c r="P2" s="124"/>
      <c r="Q2" s="120"/>
      <c r="R2" s="124"/>
      <c r="S2" s="120"/>
      <c r="T2" s="124"/>
      <c r="U2" s="120"/>
      <c r="V2" s="124"/>
      <c r="W2" s="125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</row>
    <row r="3" spans="1:35" ht="12.75" customHeight="1">
      <c r="A3" s="120"/>
      <c r="B3" s="264"/>
      <c r="C3" s="264"/>
      <c r="D3" s="196"/>
      <c r="E3" s="207"/>
      <c r="F3" s="197"/>
      <c r="G3" s="197"/>
      <c r="H3" s="197"/>
      <c r="I3" s="198"/>
      <c r="J3" s="199"/>
      <c r="K3" s="120"/>
      <c r="L3" s="124"/>
      <c r="M3" s="120"/>
      <c r="N3" s="124"/>
      <c r="O3" s="120"/>
      <c r="P3" s="124"/>
      <c r="Q3" s="120"/>
      <c r="R3" s="124"/>
      <c r="S3" s="120"/>
      <c r="T3" s="124"/>
      <c r="U3" s="120"/>
      <c r="V3" s="124"/>
      <c r="W3" s="125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</row>
    <row r="4" spans="1:35" ht="25.5" customHeight="1" thickBot="1">
      <c r="A4" s="255"/>
      <c r="B4" s="255" t="s">
        <v>0</v>
      </c>
      <c r="C4" s="130" t="s">
        <v>1</v>
      </c>
      <c r="D4" s="256" t="s">
        <v>52</v>
      </c>
      <c r="E4" s="257" t="s">
        <v>50</v>
      </c>
      <c r="F4" s="258" t="s">
        <v>53</v>
      </c>
      <c r="G4" s="258" t="s">
        <v>43</v>
      </c>
      <c r="H4" s="259" t="s">
        <v>28</v>
      </c>
      <c r="I4" s="130" t="s">
        <v>4</v>
      </c>
      <c r="J4" s="131" t="s">
        <v>5</v>
      </c>
      <c r="K4" s="130" t="s">
        <v>54</v>
      </c>
      <c r="L4" s="131" t="s">
        <v>7</v>
      </c>
      <c r="M4" s="130" t="s">
        <v>8</v>
      </c>
      <c r="N4" s="131" t="s">
        <v>9</v>
      </c>
      <c r="O4" s="130" t="s">
        <v>10</v>
      </c>
      <c r="P4" s="131" t="s">
        <v>11</v>
      </c>
      <c r="Q4" s="130" t="s">
        <v>12</v>
      </c>
      <c r="R4" s="131" t="s">
        <v>13</v>
      </c>
      <c r="S4" s="130" t="s">
        <v>55</v>
      </c>
      <c r="T4" s="131" t="s">
        <v>15</v>
      </c>
      <c r="U4" s="130" t="s">
        <v>16</v>
      </c>
      <c r="V4" s="192" t="s">
        <v>17</v>
      </c>
      <c r="W4" s="133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</row>
    <row r="5" spans="1:35" ht="15" customHeight="1">
      <c r="A5" s="231">
        <v>1</v>
      </c>
      <c r="B5" s="242"/>
      <c r="C5" s="223" t="s">
        <v>59</v>
      </c>
      <c r="D5" s="134"/>
      <c r="E5" s="228">
        <f>5+4+4+2+4+3+4</f>
        <v>26</v>
      </c>
      <c r="F5" s="219">
        <f aca="true" t="shared" si="0" ref="F5:G10">AVERAGE(I5,K5,M5,O5,Q5,U5,S5)/15</f>
        <v>186.43809523809523</v>
      </c>
      <c r="G5" s="219">
        <f t="shared" si="0"/>
        <v>166.34285714285716</v>
      </c>
      <c r="H5" s="220">
        <f aca="true" t="shared" si="1" ref="H5:H10">(I5+K5+M5+O5+Q5+S5+U5)</f>
        <v>19576</v>
      </c>
      <c r="I5" s="223">
        <v>2720</v>
      </c>
      <c r="J5" s="243">
        <v>2450</v>
      </c>
      <c r="K5" s="206">
        <v>2820</v>
      </c>
      <c r="L5" s="136">
        <v>2485</v>
      </c>
      <c r="M5" s="135">
        <v>2679</v>
      </c>
      <c r="N5" s="136">
        <v>2389</v>
      </c>
      <c r="O5" s="135">
        <v>2761</v>
      </c>
      <c r="P5" s="136">
        <v>2456</v>
      </c>
      <c r="Q5" s="138">
        <v>2666</v>
      </c>
      <c r="R5" s="140">
        <v>2361</v>
      </c>
      <c r="S5" s="138">
        <v>2968</v>
      </c>
      <c r="T5" s="139">
        <v>2653</v>
      </c>
      <c r="U5" s="138">
        <v>2962</v>
      </c>
      <c r="V5" s="139">
        <v>2672</v>
      </c>
      <c r="W5" s="133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</row>
    <row r="6" spans="1:35" ht="15" customHeight="1">
      <c r="A6" s="231">
        <v>2</v>
      </c>
      <c r="B6" s="273"/>
      <c r="C6" s="224" t="s">
        <v>151</v>
      </c>
      <c r="D6" s="141"/>
      <c r="E6" s="141">
        <f>4+2+2+4+3+3+5</f>
        <v>23</v>
      </c>
      <c r="F6" s="142">
        <f>AVERAGE(I6,K6,M6,O6,Q6,U6,S6)/15</f>
        <v>186.52380952380952</v>
      </c>
      <c r="G6" s="142">
        <f>AVERAGE(J6,L6,N6,P6,R6,V6,T6)/15</f>
        <v>158.66666666666666</v>
      </c>
      <c r="H6" s="143">
        <f t="shared" si="1"/>
        <v>19585</v>
      </c>
      <c r="I6" s="193">
        <v>2650</v>
      </c>
      <c r="J6" s="144">
        <v>2210</v>
      </c>
      <c r="K6" s="145">
        <v>2851</v>
      </c>
      <c r="L6" s="146">
        <v>2401</v>
      </c>
      <c r="M6" s="141">
        <v>2779</v>
      </c>
      <c r="N6" s="146">
        <v>2299</v>
      </c>
      <c r="O6" s="141">
        <v>2745</v>
      </c>
      <c r="P6" s="146">
        <v>2350</v>
      </c>
      <c r="Q6" s="132">
        <v>2818</v>
      </c>
      <c r="R6" s="152">
        <v>2428</v>
      </c>
      <c r="S6" s="132">
        <v>2753</v>
      </c>
      <c r="T6" s="152">
        <v>2368</v>
      </c>
      <c r="U6" s="138">
        <v>2989</v>
      </c>
      <c r="V6" s="153">
        <v>2604</v>
      </c>
      <c r="W6" s="133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</row>
    <row r="7" spans="1:35" ht="15" customHeight="1">
      <c r="A7" s="231">
        <v>3</v>
      </c>
      <c r="B7" s="278"/>
      <c r="C7" s="193" t="s">
        <v>57</v>
      </c>
      <c r="D7" s="141"/>
      <c r="E7" s="141">
        <f>5+2+3+5+2+4+1</f>
        <v>22</v>
      </c>
      <c r="F7" s="142">
        <f t="shared" si="0"/>
        <v>185.53333333333333</v>
      </c>
      <c r="G7" s="142">
        <f t="shared" si="0"/>
        <v>163.77142857142857</v>
      </c>
      <c r="H7" s="143">
        <f t="shared" si="1"/>
        <v>19481</v>
      </c>
      <c r="I7" s="193">
        <v>2656</v>
      </c>
      <c r="J7" s="144">
        <v>2406</v>
      </c>
      <c r="K7" s="145">
        <v>2680</v>
      </c>
      <c r="L7" s="146">
        <v>2325</v>
      </c>
      <c r="M7" s="141">
        <v>2678</v>
      </c>
      <c r="N7" s="144">
        <v>2333</v>
      </c>
      <c r="O7" s="141">
        <v>2946</v>
      </c>
      <c r="P7" s="144">
        <v>2556</v>
      </c>
      <c r="Q7" s="132">
        <v>2923</v>
      </c>
      <c r="R7" s="153">
        <v>2583</v>
      </c>
      <c r="S7" s="132">
        <v>2855</v>
      </c>
      <c r="T7" s="153">
        <v>2545</v>
      </c>
      <c r="U7" s="132">
        <v>2743</v>
      </c>
      <c r="V7" s="153">
        <v>2448</v>
      </c>
      <c r="W7" s="133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</row>
    <row r="8" spans="1:35" ht="15" customHeight="1">
      <c r="A8" s="231">
        <v>4</v>
      </c>
      <c r="B8" s="279"/>
      <c r="C8" s="342" t="s">
        <v>116</v>
      </c>
      <c r="D8" s="141"/>
      <c r="E8" s="141">
        <f>2+3+1+5+2+5+3</f>
        <v>21</v>
      </c>
      <c r="F8" s="142">
        <f t="shared" si="0"/>
        <v>180.74285714285716</v>
      </c>
      <c r="G8" s="142">
        <f t="shared" si="0"/>
        <v>139.88571428571427</v>
      </c>
      <c r="H8" s="143">
        <f t="shared" si="1"/>
        <v>18978</v>
      </c>
      <c r="I8" s="193">
        <v>2559</v>
      </c>
      <c r="J8" s="144">
        <v>2039</v>
      </c>
      <c r="K8" s="194">
        <v>2604</v>
      </c>
      <c r="L8" s="146">
        <v>1964</v>
      </c>
      <c r="M8" s="141">
        <v>2536</v>
      </c>
      <c r="N8" s="144">
        <v>2041</v>
      </c>
      <c r="O8" s="141">
        <v>2751</v>
      </c>
      <c r="P8" s="144">
        <v>2131</v>
      </c>
      <c r="Q8" s="132">
        <v>2833</v>
      </c>
      <c r="R8" s="153">
        <v>2128</v>
      </c>
      <c r="S8" s="132">
        <v>2942</v>
      </c>
      <c r="T8" s="152">
        <v>2277</v>
      </c>
      <c r="U8" s="132">
        <v>2753</v>
      </c>
      <c r="V8" s="152">
        <v>2108</v>
      </c>
      <c r="W8" s="133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</row>
    <row r="9" spans="1:35" ht="15" customHeight="1">
      <c r="A9" s="231">
        <v>5</v>
      </c>
      <c r="B9" s="278"/>
      <c r="C9" s="224" t="s">
        <v>69</v>
      </c>
      <c r="D9" s="141"/>
      <c r="E9" s="141">
        <f>1+2+5+2+5+1+5</f>
        <v>21</v>
      </c>
      <c r="F9" s="142">
        <f t="shared" si="0"/>
        <v>175.14285714285717</v>
      </c>
      <c r="G9" s="142">
        <f t="shared" si="0"/>
        <v>119.47619047619047</v>
      </c>
      <c r="H9" s="143">
        <f t="shared" si="1"/>
        <v>18390</v>
      </c>
      <c r="I9" s="193">
        <v>2443</v>
      </c>
      <c r="J9" s="146">
        <v>1653</v>
      </c>
      <c r="K9" s="194">
        <v>2482</v>
      </c>
      <c r="L9" s="144">
        <v>1607</v>
      </c>
      <c r="M9" s="141">
        <f>'III voor'!Y109</f>
        <v>2600</v>
      </c>
      <c r="N9" s="146">
        <f>'III voor'!Z109</f>
        <v>1700</v>
      </c>
      <c r="O9" s="141">
        <v>2540</v>
      </c>
      <c r="P9" s="144">
        <v>1690</v>
      </c>
      <c r="Q9" s="132">
        <v>2837</v>
      </c>
      <c r="R9" s="153">
        <v>2002</v>
      </c>
      <c r="S9" s="132">
        <v>2688</v>
      </c>
      <c r="T9" s="152">
        <v>1888</v>
      </c>
      <c r="U9" s="132">
        <f>'VII voor'!Y71</f>
        <v>2800</v>
      </c>
      <c r="V9" s="153">
        <f>'VII voor'!Z71</f>
        <v>2005</v>
      </c>
      <c r="W9" s="133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</row>
    <row r="10" spans="1:35" ht="15" customHeight="1" thickBot="1">
      <c r="A10" s="231">
        <v>6</v>
      </c>
      <c r="B10" s="280"/>
      <c r="C10" s="195" t="s">
        <v>60</v>
      </c>
      <c r="D10" s="147"/>
      <c r="E10" s="147">
        <f>2+5+3+1+4+3+2.5</f>
        <v>20.5</v>
      </c>
      <c r="F10" s="148">
        <f t="shared" si="0"/>
        <v>182.53333333333333</v>
      </c>
      <c r="G10" s="148">
        <f t="shared" si="0"/>
        <v>164.34285714285716</v>
      </c>
      <c r="H10" s="149">
        <f t="shared" si="1"/>
        <v>19166</v>
      </c>
      <c r="I10" s="195">
        <v>2590</v>
      </c>
      <c r="J10" s="150">
        <v>2395</v>
      </c>
      <c r="K10" s="254">
        <v>3110</v>
      </c>
      <c r="L10" s="154">
        <v>2835</v>
      </c>
      <c r="M10" s="147">
        <v>2552</v>
      </c>
      <c r="N10" s="150">
        <v>2312</v>
      </c>
      <c r="O10" s="147">
        <v>2668</v>
      </c>
      <c r="P10" s="150">
        <v>2353</v>
      </c>
      <c r="Q10" s="130">
        <v>2772</v>
      </c>
      <c r="R10" s="151">
        <v>2437</v>
      </c>
      <c r="S10" s="130">
        <v>2670</v>
      </c>
      <c r="T10" s="131">
        <v>2460</v>
      </c>
      <c r="U10" s="130">
        <v>2804</v>
      </c>
      <c r="V10" s="131">
        <v>2464</v>
      </c>
      <c r="W10" s="133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</row>
    <row r="11" spans="1:35" ht="15" customHeight="1">
      <c r="A11" s="231">
        <v>7</v>
      </c>
      <c r="B11" s="278"/>
      <c r="C11" s="223" t="s">
        <v>64</v>
      </c>
      <c r="D11" s="134"/>
      <c r="E11" s="134">
        <f>4+5+2+1+3+3+2</f>
        <v>20</v>
      </c>
      <c r="F11" s="219">
        <f aca="true" t="shared" si="2" ref="F11:F19">AVERAGE(I11,K11,M11,O11,Q11,U11,S11)/15</f>
        <v>184.23809523809524</v>
      </c>
      <c r="G11" s="219">
        <f aca="true" t="shared" si="3" ref="G11:G19">AVERAGE(J11,L11,N11,P11,R11,V11,T11)/15</f>
        <v>149.47619047619048</v>
      </c>
      <c r="H11" s="220">
        <f aca="true" t="shared" si="4" ref="H11:H16">(I11+K11+M11+O11+Q11+S11+U11)</f>
        <v>19345</v>
      </c>
      <c r="I11" s="223">
        <v>2787</v>
      </c>
      <c r="J11" s="290">
        <v>2277</v>
      </c>
      <c r="K11" s="206">
        <v>2666</v>
      </c>
      <c r="L11" s="136">
        <v>2106</v>
      </c>
      <c r="M11" s="135">
        <v>2657</v>
      </c>
      <c r="N11" s="136">
        <v>2142</v>
      </c>
      <c r="O11" s="135">
        <v>2680</v>
      </c>
      <c r="P11" s="136">
        <v>2055</v>
      </c>
      <c r="Q11" s="138">
        <v>2801</v>
      </c>
      <c r="R11" s="139">
        <v>2281</v>
      </c>
      <c r="S11" s="138">
        <v>2818</v>
      </c>
      <c r="T11" s="140">
        <v>2353</v>
      </c>
      <c r="U11" s="138">
        <v>2936</v>
      </c>
      <c r="V11" s="139">
        <v>2481</v>
      </c>
      <c r="W11" s="133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</row>
    <row r="12" spans="1:35" ht="15" customHeight="1">
      <c r="A12" s="231">
        <v>8</v>
      </c>
      <c r="B12" s="281"/>
      <c r="C12" s="294" t="s">
        <v>68</v>
      </c>
      <c r="D12" s="141"/>
      <c r="E12" s="141">
        <f>2+5+0+4+2+4+3</f>
        <v>20</v>
      </c>
      <c r="F12" s="142">
        <f t="shared" si="2"/>
        <v>182.31428571428572</v>
      </c>
      <c r="G12" s="142">
        <f t="shared" si="3"/>
        <v>155.6</v>
      </c>
      <c r="H12" s="143">
        <f t="shared" si="4"/>
        <v>19143</v>
      </c>
      <c r="I12" s="193">
        <v>2471</v>
      </c>
      <c r="J12" s="146">
        <v>2211</v>
      </c>
      <c r="K12" s="145">
        <v>2849</v>
      </c>
      <c r="L12" s="144">
        <v>2334</v>
      </c>
      <c r="M12" s="141">
        <v>2409</v>
      </c>
      <c r="N12" s="146">
        <v>2264</v>
      </c>
      <c r="O12" s="141">
        <v>2670</v>
      </c>
      <c r="P12" s="146">
        <v>2205</v>
      </c>
      <c r="Q12" s="132">
        <v>2703</v>
      </c>
      <c r="R12" s="153">
        <v>2223</v>
      </c>
      <c r="S12" s="132">
        <v>2930</v>
      </c>
      <c r="T12" s="152">
        <v>2445</v>
      </c>
      <c r="U12" s="138">
        <v>3111</v>
      </c>
      <c r="V12" s="152">
        <v>2656</v>
      </c>
      <c r="W12" s="133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</row>
    <row r="13" spans="1:35" ht="15" customHeight="1">
      <c r="A13" s="231">
        <v>9</v>
      </c>
      <c r="B13" s="282"/>
      <c r="C13" s="224" t="s">
        <v>74</v>
      </c>
      <c r="D13" s="141"/>
      <c r="E13" s="141">
        <f>3+5+3+2+2+2+3</f>
        <v>20</v>
      </c>
      <c r="F13" s="142">
        <f t="shared" si="2"/>
        <v>178.8761904761905</v>
      </c>
      <c r="G13" s="142">
        <f t="shared" si="3"/>
        <v>133.92380952380952</v>
      </c>
      <c r="H13" s="143">
        <f t="shared" si="4"/>
        <v>18782</v>
      </c>
      <c r="I13" s="193">
        <v>2559</v>
      </c>
      <c r="J13" s="144">
        <v>1929</v>
      </c>
      <c r="K13" s="291">
        <v>2891</v>
      </c>
      <c r="L13" s="152">
        <v>2151</v>
      </c>
      <c r="M13" s="141">
        <v>2575</v>
      </c>
      <c r="N13" s="144">
        <v>1925</v>
      </c>
      <c r="O13" s="141">
        <v>2653</v>
      </c>
      <c r="P13" s="146">
        <v>1973</v>
      </c>
      <c r="Q13" s="132">
        <v>2834</v>
      </c>
      <c r="R13" s="152">
        <v>2149</v>
      </c>
      <c r="S13" s="132">
        <v>2576</v>
      </c>
      <c r="T13" s="152">
        <v>1916</v>
      </c>
      <c r="U13" s="132">
        <v>2694</v>
      </c>
      <c r="V13" s="152">
        <v>2019</v>
      </c>
      <c r="W13" s="133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</row>
    <row r="14" spans="1:35" ht="15" customHeight="1">
      <c r="A14" s="231">
        <v>10</v>
      </c>
      <c r="B14" s="282"/>
      <c r="C14" s="193" t="s">
        <v>63</v>
      </c>
      <c r="D14" s="141"/>
      <c r="E14" s="141">
        <f>2+3+4+4+4+2+0.5</f>
        <v>19.5</v>
      </c>
      <c r="F14" s="142">
        <f t="shared" si="2"/>
        <v>183.47619047619048</v>
      </c>
      <c r="G14" s="142">
        <f t="shared" si="3"/>
        <v>157.47619047619048</v>
      </c>
      <c r="H14" s="143">
        <f t="shared" si="4"/>
        <v>19265</v>
      </c>
      <c r="I14" s="262">
        <v>2510</v>
      </c>
      <c r="J14" s="146">
        <v>2210</v>
      </c>
      <c r="K14" s="194">
        <v>2749</v>
      </c>
      <c r="L14" s="144">
        <v>2239</v>
      </c>
      <c r="M14" s="141">
        <v>2777</v>
      </c>
      <c r="N14" s="146">
        <v>2407</v>
      </c>
      <c r="O14" s="141">
        <v>2873</v>
      </c>
      <c r="P14" s="146">
        <v>2378</v>
      </c>
      <c r="Q14" s="132">
        <v>2918</v>
      </c>
      <c r="R14" s="152">
        <v>2453</v>
      </c>
      <c r="S14" s="132">
        <v>2617</v>
      </c>
      <c r="T14" s="152">
        <v>2452</v>
      </c>
      <c r="U14" s="132">
        <v>2821</v>
      </c>
      <c r="V14" s="152">
        <v>2396</v>
      </c>
      <c r="W14" s="133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</row>
    <row r="15" spans="1:35" ht="15" customHeight="1">
      <c r="A15" s="231">
        <v>11</v>
      </c>
      <c r="B15" s="283"/>
      <c r="C15" s="193" t="s">
        <v>58</v>
      </c>
      <c r="D15" s="284"/>
      <c r="E15" s="141">
        <f>3+2+4+4+2+2+2</f>
        <v>19</v>
      </c>
      <c r="F15" s="142">
        <f t="shared" si="2"/>
        <v>183.73333333333332</v>
      </c>
      <c r="G15" s="142">
        <f t="shared" si="3"/>
        <v>163.11428571428573</v>
      </c>
      <c r="H15" s="143">
        <f t="shared" si="4"/>
        <v>19292</v>
      </c>
      <c r="I15" s="193">
        <v>2744</v>
      </c>
      <c r="J15" s="146">
        <v>2444</v>
      </c>
      <c r="K15" s="297">
        <v>2703</v>
      </c>
      <c r="L15" s="263">
        <v>2378</v>
      </c>
      <c r="M15" s="200">
        <v>2938</v>
      </c>
      <c r="N15" s="263">
        <v>2593</v>
      </c>
      <c r="O15" s="141">
        <v>2909</v>
      </c>
      <c r="P15" s="146">
        <v>2609</v>
      </c>
      <c r="Q15" s="132">
        <v>2672</v>
      </c>
      <c r="R15" s="153">
        <v>2387</v>
      </c>
      <c r="S15" s="132">
        <v>2580</v>
      </c>
      <c r="T15" s="152">
        <v>2285</v>
      </c>
      <c r="U15" s="132">
        <v>2746</v>
      </c>
      <c r="V15" s="152">
        <v>2431</v>
      </c>
      <c r="W15" s="133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</row>
    <row r="16" spans="1:35" ht="15" customHeight="1" thickBot="1">
      <c r="A16" s="231">
        <v>12</v>
      </c>
      <c r="B16" s="265"/>
      <c r="C16" s="195" t="s">
        <v>61</v>
      </c>
      <c r="D16" s="147"/>
      <c r="E16" s="147">
        <f>3+2+5+4+1+1+2</f>
        <v>18</v>
      </c>
      <c r="F16" s="148">
        <f t="shared" si="2"/>
        <v>184.63809523809522</v>
      </c>
      <c r="G16" s="148">
        <f t="shared" si="3"/>
        <v>163.25714285714284</v>
      </c>
      <c r="H16" s="149">
        <f t="shared" si="4"/>
        <v>19387</v>
      </c>
      <c r="I16" s="195">
        <v>2619</v>
      </c>
      <c r="J16" s="150">
        <v>2404</v>
      </c>
      <c r="K16" s="147">
        <v>2736</v>
      </c>
      <c r="L16" s="150">
        <v>2336</v>
      </c>
      <c r="M16" s="147">
        <v>3091</v>
      </c>
      <c r="N16" s="150">
        <v>2736</v>
      </c>
      <c r="O16" s="147">
        <v>2933</v>
      </c>
      <c r="P16" s="154">
        <v>2568</v>
      </c>
      <c r="Q16" s="130">
        <v>2641</v>
      </c>
      <c r="R16" s="131">
        <v>2326</v>
      </c>
      <c r="S16" s="130">
        <v>2669</v>
      </c>
      <c r="T16" s="131">
        <v>2329</v>
      </c>
      <c r="U16" s="130">
        <v>2698</v>
      </c>
      <c r="V16" s="131">
        <v>2443</v>
      </c>
      <c r="W16" s="133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</row>
    <row r="17" spans="1:35" ht="15" customHeight="1">
      <c r="A17" s="231">
        <v>13</v>
      </c>
      <c r="B17" s="253"/>
      <c r="C17" s="223" t="s">
        <v>72</v>
      </c>
      <c r="D17" s="134"/>
      <c r="E17" s="134">
        <f>4+0+4+1+2+4+3</f>
        <v>18</v>
      </c>
      <c r="F17" s="219">
        <f t="shared" si="2"/>
        <v>177.2952380952381</v>
      </c>
      <c r="G17" s="219">
        <f t="shared" si="3"/>
        <v>128.5809523809524</v>
      </c>
      <c r="H17" s="220">
        <f aca="true" t="shared" si="5" ref="H17:H22">(I17+K17+M17+O17+Q17+S17+U17)</f>
        <v>18616</v>
      </c>
      <c r="I17" s="223">
        <v>2648</v>
      </c>
      <c r="J17" s="290">
        <v>1933</v>
      </c>
      <c r="K17" s="247">
        <v>2482</v>
      </c>
      <c r="L17" s="137">
        <v>1767</v>
      </c>
      <c r="M17" s="135">
        <v>2791</v>
      </c>
      <c r="N17" s="137">
        <v>2101</v>
      </c>
      <c r="O17" s="135">
        <v>2578</v>
      </c>
      <c r="P17" s="137">
        <v>1833</v>
      </c>
      <c r="Q17" s="138">
        <v>2673</v>
      </c>
      <c r="R17" s="139">
        <v>1903</v>
      </c>
      <c r="S17" s="138">
        <v>2780</v>
      </c>
      <c r="T17" s="139">
        <v>2065</v>
      </c>
      <c r="U17" s="138">
        <f>'VII voor'!Y75</f>
        <v>2664</v>
      </c>
      <c r="V17" s="139">
        <f>'VII voor'!Z75</f>
        <v>1899</v>
      </c>
      <c r="W17" s="133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</row>
    <row r="18" spans="1:35" ht="15" customHeight="1">
      <c r="A18" s="231">
        <v>14</v>
      </c>
      <c r="B18" s="292"/>
      <c r="C18" s="224" t="s">
        <v>145</v>
      </c>
      <c r="D18" s="141"/>
      <c r="E18" s="141">
        <f>4+2+1+2+4+3+2</f>
        <v>18</v>
      </c>
      <c r="F18" s="142">
        <f t="shared" si="2"/>
        <v>175.85714285714283</v>
      </c>
      <c r="G18" s="142">
        <f t="shared" si="3"/>
        <v>125.42857142857142</v>
      </c>
      <c r="H18" s="143">
        <f t="shared" si="5"/>
        <v>18465</v>
      </c>
      <c r="I18" s="193">
        <v>2568</v>
      </c>
      <c r="J18" s="146">
        <v>1833</v>
      </c>
      <c r="K18" s="206">
        <v>2659</v>
      </c>
      <c r="L18" s="137">
        <v>1879</v>
      </c>
      <c r="M18" s="135">
        <v>2633</v>
      </c>
      <c r="N18" s="136">
        <v>1853</v>
      </c>
      <c r="O18" s="141">
        <v>2601</v>
      </c>
      <c r="P18" s="144">
        <v>1846</v>
      </c>
      <c r="Q18" s="132">
        <v>2698</v>
      </c>
      <c r="R18" s="152">
        <v>1943</v>
      </c>
      <c r="S18" s="132">
        <v>2650</v>
      </c>
      <c r="T18" s="153">
        <v>1900</v>
      </c>
      <c r="U18" s="138">
        <v>2656</v>
      </c>
      <c r="V18" s="152">
        <v>1916</v>
      </c>
      <c r="W18" s="133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</row>
    <row r="19" spans="1:35" ht="15" customHeight="1">
      <c r="A19" s="231">
        <v>15</v>
      </c>
      <c r="B19" s="278"/>
      <c r="C19" s="224" t="s">
        <v>76</v>
      </c>
      <c r="D19" s="141"/>
      <c r="E19" s="141">
        <f>2+3+2+3+3+1+3</f>
        <v>17</v>
      </c>
      <c r="F19" s="142">
        <f t="shared" si="2"/>
        <v>177.13333333333333</v>
      </c>
      <c r="G19" s="142">
        <f t="shared" si="3"/>
        <v>132.4190476190476</v>
      </c>
      <c r="H19" s="143">
        <f t="shared" si="5"/>
        <v>18599</v>
      </c>
      <c r="I19" s="193">
        <v>2595</v>
      </c>
      <c r="J19" s="144">
        <v>1725</v>
      </c>
      <c r="K19" s="145">
        <v>2701</v>
      </c>
      <c r="L19" s="144">
        <v>2141</v>
      </c>
      <c r="M19" s="141">
        <v>2593</v>
      </c>
      <c r="N19" s="146">
        <v>2033</v>
      </c>
      <c r="O19" s="141">
        <v>2627</v>
      </c>
      <c r="P19" s="144">
        <v>1842</v>
      </c>
      <c r="Q19" s="132">
        <v>2779</v>
      </c>
      <c r="R19" s="152">
        <v>2109</v>
      </c>
      <c r="S19" s="132">
        <v>2654</v>
      </c>
      <c r="T19" s="153">
        <v>2074</v>
      </c>
      <c r="U19" s="132">
        <f>'VII voor'!Y79</f>
        <v>2650</v>
      </c>
      <c r="V19" s="152">
        <f>'VII voor'!Z79</f>
        <v>1980</v>
      </c>
      <c r="W19" s="133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</row>
    <row r="20" spans="1:35" ht="15" customHeight="1">
      <c r="A20" s="231">
        <v>16</v>
      </c>
      <c r="B20" s="293"/>
      <c r="C20" s="224" t="s">
        <v>62</v>
      </c>
      <c r="D20" s="141"/>
      <c r="E20" s="141">
        <f>4+2+1+3+1+1+4</f>
        <v>16</v>
      </c>
      <c r="F20" s="142">
        <f aca="true" t="shared" si="6" ref="F20:G27">AVERAGE(I20,K20,M20,O20,Q20,U20,S20)/15</f>
        <v>178.15238095238095</v>
      </c>
      <c r="G20" s="142">
        <f t="shared" si="6"/>
        <v>133.3904761904762</v>
      </c>
      <c r="H20" s="143">
        <f t="shared" si="5"/>
        <v>18706</v>
      </c>
      <c r="I20" s="193">
        <v>2716</v>
      </c>
      <c r="J20" s="146">
        <v>2051</v>
      </c>
      <c r="K20" s="145">
        <v>2645</v>
      </c>
      <c r="L20" s="146">
        <v>2065</v>
      </c>
      <c r="M20" s="141">
        <v>2623</v>
      </c>
      <c r="N20" s="144">
        <v>1888</v>
      </c>
      <c r="O20" s="141">
        <v>2653</v>
      </c>
      <c r="P20" s="144">
        <v>1908</v>
      </c>
      <c r="Q20" s="132">
        <v>2709</v>
      </c>
      <c r="R20" s="153">
        <v>2099</v>
      </c>
      <c r="S20" s="132">
        <v>2644</v>
      </c>
      <c r="T20" s="152">
        <v>2034</v>
      </c>
      <c r="U20" s="132">
        <v>2716</v>
      </c>
      <c r="V20" s="152">
        <v>1961</v>
      </c>
      <c r="W20" s="133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</row>
    <row r="21" spans="1:35" ht="15" customHeight="1">
      <c r="A21" s="231">
        <v>17</v>
      </c>
      <c r="C21" s="224" t="s">
        <v>70</v>
      </c>
      <c r="D21" s="141"/>
      <c r="E21" s="141">
        <f>2+1+4+2+1+4+2</f>
        <v>16</v>
      </c>
      <c r="F21" s="142">
        <f>AVERAGE(I21,K21,M21,O21,Q21,U21,S21)/15</f>
        <v>171.76190476190476</v>
      </c>
      <c r="G21" s="142">
        <f>AVERAGE(J21,L21,N21,P21,R21,V21,T21)/15</f>
        <v>112.52380952380953</v>
      </c>
      <c r="H21" s="143">
        <f t="shared" si="5"/>
        <v>18035</v>
      </c>
      <c r="I21" s="193">
        <v>2498</v>
      </c>
      <c r="J21" s="146">
        <v>1608</v>
      </c>
      <c r="K21" s="145">
        <v>2505</v>
      </c>
      <c r="L21" s="146">
        <v>1615</v>
      </c>
      <c r="M21" s="141">
        <f>'III voor'!Y105</f>
        <v>2689</v>
      </c>
      <c r="N21" s="146">
        <f>'III voor'!Z105</f>
        <v>1789</v>
      </c>
      <c r="O21" s="141">
        <v>2559</v>
      </c>
      <c r="P21" s="146">
        <v>1669</v>
      </c>
      <c r="Q21" s="132">
        <v>2399</v>
      </c>
      <c r="R21" s="152">
        <v>1524</v>
      </c>
      <c r="S21" s="132">
        <v>2712</v>
      </c>
      <c r="T21" s="152">
        <v>1822</v>
      </c>
      <c r="U21" s="132">
        <f>'VII voor'!Y83</f>
        <v>2673</v>
      </c>
      <c r="V21" s="152">
        <f>'VII voor'!Z83</f>
        <v>1788</v>
      </c>
      <c r="W21" s="133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</row>
    <row r="22" spans="1:35" ht="15" customHeight="1" thickBot="1">
      <c r="A22" s="231">
        <v>18</v>
      </c>
      <c r="B22" s="230"/>
      <c r="C22" s="195" t="s">
        <v>71</v>
      </c>
      <c r="D22" s="147"/>
      <c r="E22" s="147">
        <f>2+4+2+0+3+1+4</f>
        <v>16</v>
      </c>
      <c r="F22" s="148">
        <f t="shared" si="6"/>
        <v>170.44761904761904</v>
      </c>
      <c r="G22" s="148">
        <f t="shared" si="6"/>
        <v>134.16190476190476</v>
      </c>
      <c r="H22" s="149">
        <f t="shared" si="5"/>
        <v>17897</v>
      </c>
      <c r="I22" s="195">
        <v>2463</v>
      </c>
      <c r="J22" s="154">
        <v>1888</v>
      </c>
      <c r="K22" s="296">
        <v>2660</v>
      </c>
      <c r="L22" s="131">
        <v>2075</v>
      </c>
      <c r="M22" s="147">
        <v>2633</v>
      </c>
      <c r="N22" s="150">
        <v>2098</v>
      </c>
      <c r="O22" s="147">
        <v>2598</v>
      </c>
      <c r="P22" s="150">
        <v>2078</v>
      </c>
      <c r="Q22" s="130">
        <v>2637</v>
      </c>
      <c r="R22" s="151">
        <v>2202</v>
      </c>
      <c r="S22" s="130">
        <v>2393</v>
      </c>
      <c r="T22" s="151">
        <v>1873</v>
      </c>
      <c r="U22" s="130">
        <v>2513</v>
      </c>
      <c r="V22" s="131">
        <v>1873</v>
      </c>
      <c r="W22" s="133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</row>
    <row r="23" spans="1:35" ht="15" customHeight="1">
      <c r="A23" s="231">
        <v>19</v>
      </c>
      <c r="B23" s="236"/>
      <c r="C23" s="247" t="s">
        <v>148</v>
      </c>
      <c r="D23" s="135"/>
      <c r="E23" s="135">
        <f>2+1+3+1+4+2+2</f>
        <v>15</v>
      </c>
      <c r="F23" s="245">
        <f>AVERAGE(I23,K23,M23,O23,Q23,U23,S23)/15</f>
        <v>175.97142857142856</v>
      </c>
      <c r="G23" s="245">
        <f>AVERAGE(J23,L23,N23,P23,R23,V23,T23)/15</f>
        <v>129.73333333333332</v>
      </c>
      <c r="H23" s="246">
        <f aca="true" t="shared" si="7" ref="H23:H28">(I23+K23+M23+O23+Q23+S23+U23)</f>
        <v>18477</v>
      </c>
      <c r="I23" s="247">
        <v>2596</v>
      </c>
      <c r="J23" s="136">
        <v>1931</v>
      </c>
      <c r="K23" s="138">
        <v>2633</v>
      </c>
      <c r="L23" s="139">
        <v>1918</v>
      </c>
      <c r="M23" s="135">
        <v>2776</v>
      </c>
      <c r="N23" s="137">
        <v>2021</v>
      </c>
      <c r="O23" s="135">
        <v>2478</v>
      </c>
      <c r="P23" s="136">
        <v>1818</v>
      </c>
      <c r="Q23" s="138">
        <v>2634</v>
      </c>
      <c r="R23" s="139">
        <v>1949</v>
      </c>
      <c r="S23" s="138">
        <v>2717</v>
      </c>
      <c r="T23" s="140">
        <v>1982</v>
      </c>
      <c r="U23" s="138">
        <f>'VII voor'!Y87</f>
        <v>2643</v>
      </c>
      <c r="V23" s="139">
        <f>'VII voor'!Z87</f>
        <v>2003</v>
      </c>
      <c r="W23" s="133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</row>
    <row r="24" spans="1:35" ht="15" customHeight="1">
      <c r="A24" s="231">
        <v>20</v>
      </c>
      <c r="B24" s="236"/>
      <c r="C24" s="224" t="s">
        <v>73</v>
      </c>
      <c r="D24" s="141"/>
      <c r="E24" s="141">
        <f>0+1+1+4+4+2+2.5</f>
        <v>14.5</v>
      </c>
      <c r="F24" s="142">
        <f t="shared" si="6"/>
        <v>160.7238095238095</v>
      </c>
      <c r="G24" s="142">
        <f t="shared" si="6"/>
        <v>101.77142857142857</v>
      </c>
      <c r="H24" s="143">
        <f t="shared" si="7"/>
        <v>16876</v>
      </c>
      <c r="I24" s="193">
        <v>2416</v>
      </c>
      <c r="J24" s="144">
        <v>1516</v>
      </c>
      <c r="K24" s="145">
        <v>2412</v>
      </c>
      <c r="L24" s="146">
        <v>1552</v>
      </c>
      <c r="M24" s="141">
        <f>'III voor'!Y121</f>
        <v>2329</v>
      </c>
      <c r="N24" s="146">
        <f>'III voor'!Z121</f>
        <v>1464</v>
      </c>
      <c r="O24" s="141">
        <v>2317</v>
      </c>
      <c r="P24" s="146">
        <v>1437</v>
      </c>
      <c r="Q24" s="138">
        <v>2509</v>
      </c>
      <c r="R24" s="140">
        <v>1624</v>
      </c>
      <c r="S24" s="132">
        <v>2457</v>
      </c>
      <c r="T24" s="153">
        <v>1557</v>
      </c>
      <c r="U24" s="138">
        <v>2436</v>
      </c>
      <c r="V24" s="152">
        <v>1536</v>
      </c>
      <c r="W24" s="133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</row>
    <row r="25" spans="1:35" ht="15" customHeight="1">
      <c r="A25" s="231">
        <v>21</v>
      </c>
      <c r="B25" s="237"/>
      <c r="C25" s="224" t="s">
        <v>121</v>
      </c>
      <c r="D25" s="141"/>
      <c r="E25" s="141">
        <f>2+0+3+2+3+2+1.5</f>
        <v>13.5</v>
      </c>
      <c r="F25" s="142">
        <f t="shared" si="6"/>
        <v>160.2761904761905</v>
      </c>
      <c r="G25" s="142">
        <f t="shared" si="6"/>
        <v>101.75238095238095</v>
      </c>
      <c r="H25" s="143">
        <f t="shared" si="7"/>
        <v>16829</v>
      </c>
      <c r="I25" s="193">
        <v>2538</v>
      </c>
      <c r="J25" s="144">
        <v>1638</v>
      </c>
      <c r="K25" s="194">
        <v>2419</v>
      </c>
      <c r="L25" s="146">
        <v>1604</v>
      </c>
      <c r="M25" s="141">
        <f>'III voor'!Y113</f>
        <v>2385</v>
      </c>
      <c r="N25" s="146">
        <f>'III voor'!Z113</f>
        <v>1525</v>
      </c>
      <c r="O25" s="141">
        <v>2213</v>
      </c>
      <c r="P25" s="144">
        <v>1313</v>
      </c>
      <c r="Q25" s="132">
        <v>2454</v>
      </c>
      <c r="R25" s="152">
        <v>1584</v>
      </c>
      <c r="S25" s="132">
        <v>2487</v>
      </c>
      <c r="T25" s="152">
        <v>1587</v>
      </c>
      <c r="U25" s="132">
        <v>2333</v>
      </c>
      <c r="V25" s="152">
        <v>1433</v>
      </c>
      <c r="W25" s="133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</row>
    <row r="26" spans="1:35" ht="15" customHeight="1">
      <c r="A26" s="231">
        <v>22</v>
      </c>
      <c r="B26" s="236"/>
      <c r="C26" s="224" t="s">
        <v>65</v>
      </c>
      <c r="D26" s="141"/>
      <c r="E26" s="141">
        <f>2+3+1+3+0+4+0</f>
        <v>13</v>
      </c>
      <c r="F26" s="142">
        <f>AVERAGE(I26,K26,M26,O26,Q26,U26,S26)/15</f>
        <v>166.46666666666667</v>
      </c>
      <c r="G26" s="142">
        <f>AVERAGE(J26,L26,N26,P26,R26,V26,T26)/15</f>
        <v>113.74444444444445</v>
      </c>
      <c r="H26" s="143">
        <f t="shared" si="7"/>
        <v>14982</v>
      </c>
      <c r="I26" s="193">
        <v>2498</v>
      </c>
      <c r="J26" s="146">
        <v>1658</v>
      </c>
      <c r="K26" s="194">
        <v>2693</v>
      </c>
      <c r="L26" s="146">
        <v>2013</v>
      </c>
      <c r="M26" s="141">
        <v>2472</v>
      </c>
      <c r="N26" s="144">
        <v>1822</v>
      </c>
      <c r="O26" s="141">
        <v>2356</v>
      </c>
      <c r="P26" s="146">
        <v>1456</v>
      </c>
      <c r="Q26" s="132">
        <v>2297</v>
      </c>
      <c r="R26" s="152">
        <v>1397</v>
      </c>
      <c r="S26" s="132">
        <v>2666</v>
      </c>
      <c r="T26" s="153">
        <v>1891</v>
      </c>
      <c r="U26" s="132"/>
      <c r="V26" s="152"/>
      <c r="W26" s="133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</row>
    <row r="27" spans="1:35" ht="15" customHeight="1">
      <c r="A27" s="231">
        <v>23</v>
      </c>
      <c r="B27" s="238"/>
      <c r="C27" s="224" t="s">
        <v>81</v>
      </c>
      <c r="D27" s="141"/>
      <c r="E27" s="141">
        <f>0+1+2+1+1+3+3</f>
        <v>11</v>
      </c>
      <c r="F27" s="142">
        <f t="shared" si="6"/>
        <v>153.86666666666667</v>
      </c>
      <c r="G27" s="142">
        <f t="shared" si="6"/>
        <v>93.86666666666666</v>
      </c>
      <c r="H27" s="143">
        <f t="shared" si="7"/>
        <v>16156</v>
      </c>
      <c r="I27" s="193">
        <v>2159</v>
      </c>
      <c r="J27" s="146">
        <v>1259</v>
      </c>
      <c r="K27" s="194">
        <v>2247</v>
      </c>
      <c r="L27" s="144">
        <v>1347</v>
      </c>
      <c r="M27" s="141">
        <f>'III voor'!Y125</f>
        <v>2242</v>
      </c>
      <c r="N27" s="144">
        <f>'III voor'!Z125</f>
        <v>1342</v>
      </c>
      <c r="O27" s="141">
        <v>2315</v>
      </c>
      <c r="P27" s="146">
        <v>1415</v>
      </c>
      <c r="Q27" s="132">
        <v>2248</v>
      </c>
      <c r="R27" s="153">
        <v>1348</v>
      </c>
      <c r="S27" s="132">
        <v>2476</v>
      </c>
      <c r="T27" s="152">
        <v>1576</v>
      </c>
      <c r="U27" s="132">
        <v>2469</v>
      </c>
      <c r="V27" s="152">
        <v>1569</v>
      </c>
      <c r="W27" s="133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</row>
    <row r="28" spans="1:35" ht="15" customHeight="1" thickBot="1">
      <c r="A28" s="231">
        <v>24</v>
      </c>
      <c r="B28" s="239"/>
      <c r="C28" s="266" t="s">
        <v>75</v>
      </c>
      <c r="D28" s="200"/>
      <c r="E28" s="200">
        <f>0+2+0+0+0+0+0</f>
        <v>2</v>
      </c>
      <c r="F28" s="232">
        <f>AVERAGE(I28,K28,M28,O28,Q28,U28,S28)/15</f>
        <v>163.2</v>
      </c>
      <c r="G28" s="232">
        <f>AVERAGE(J28,L28,N28,P28,R28,V28,T28)/15</f>
        <v>105.86666666666666</v>
      </c>
      <c r="H28" s="233">
        <f t="shared" si="7"/>
        <v>2448</v>
      </c>
      <c r="I28" s="234"/>
      <c r="J28" s="260"/>
      <c r="K28" s="254">
        <v>2448</v>
      </c>
      <c r="L28" s="150">
        <v>1588</v>
      </c>
      <c r="M28" s="147"/>
      <c r="N28" s="150"/>
      <c r="O28" s="147"/>
      <c r="P28" s="150"/>
      <c r="Q28" s="130"/>
      <c r="R28" s="131"/>
      <c r="S28" s="130"/>
      <c r="T28" s="131"/>
      <c r="U28" s="130"/>
      <c r="V28" s="131"/>
      <c r="W28" s="133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</row>
    <row r="29" spans="1:35" ht="15.75" thickBot="1">
      <c r="A29" s="235"/>
      <c r="B29" s="240"/>
      <c r="C29" s="183"/>
      <c r="D29" s="183"/>
      <c r="E29" s="183"/>
      <c r="F29" s="221"/>
      <c r="G29" s="221"/>
      <c r="H29" s="222"/>
      <c r="I29" s="183"/>
      <c r="J29" s="241"/>
      <c r="K29" s="218"/>
      <c r="L29" s="185"/>
      <c r="M29" s="184"/>
      <c r="N29" s="185"/>
      <c r="O29" s="184"/>
      <c r="P29" s="187"/>
      <c r="Q29" s="188"/>
      <c r="R29" s="189"/>
      <c r="S29" s="190"/>
      <c r="T29" s="189"/>
      <c r="U29" s="190"/>
      <c r="V29" s="191"/>
      <c r="W29" s="133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</row>
    <row r="30" spans="1:35" ht="15">
      <c r="A30" s="156"/>
      <c r="B30" s="133"/>
      <c r="C30" s="155"/>
      <c r="D30" s="155"/>
      <c r="E30" s="155"/>
      <c r="F30" s="159"/>
      <c r="G30" s="159"/>
      <c r="H30" s="160"/>
      <c r="I30" s="155"/>
      <c r="J30" s="161"/>
      <c r="K30" s="155"/>
      <c r="L30" s="162"/>
      <c r="M30" s="155"/>
      <c r="N30" s="161"/>
      <c r="O30" s="155"/>
      <c r="P30" s="162"/>
      <c r="Q30" s="158"/>
      <c r="R30" s="170"/>
      <c r="S30" s="158"/>
      <c r="T30" s="157"/>
      <c r="U30" s="158"/>
      <c r="V30" s="157"/>
      <c r="W30" s="133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</row>
    <row r="31" spans="1:35" ht="15">
      <c r="A31" s="171"/>
      <c r="C31" s="127"/>
      <c r="D31" s="172"/>
      <c r="E31" s="172"/>
      <c r="F31" s="173"/>
      <c r="G31" s="173"/>
      <c r="H31" s="174"/>
      <c r="I31" s="172"/>
      <c r="J31" s="175"/>
      <c r="K31" s="155"/>
      <c r="L31" s="161"/>
      <c r="M31" s="155"/>
      <c r="N31" s="162"/>
      <c r="O31" s="155"/>
      <c r="P31" s="161"/>
      <c r="Q31" s="158"/>
      <c r="R31" s="157"/>
      <c r="S31" s="158"/>
      <c r="T31" s="170"/>
      <c r="U31" s="158"/>
      <c r="V31" s="157"/>
      <c r="W31" s="133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</row>
    <row r="32" spans="1:35" ht="15">
      <c r="A32" s="156"/>
      <c r="B32" s="176"/>
      <c r="C32" s="158"/>
      <c r="D32" s="155"/>
      <c r="E32" s="155"/>
      <c r="F32" s="159"/>
      <c r="G32" s="159"/>
      <c r="H32" s="160"/>
      <c r="I32" s="155"/>
      <c r="J32" s="161"/>
      <c r="K32" s="155"/>
      <c r="L32" s="161"/>
      <c r="M32" s="155"/>
      <c r="N32" s="161"/>
      <c r="O32" s="155"/>
      <c r="P32" s="162"/>
      <c r="Q32" s="158"/>
      <c r="R32" s="157"/>
      <c r="S32" s="158"/>
      <c r="T32" s="170"/>
      <c r="U32" s="158"/>
      <c r="V32" s="157"/>
      <c r="W32" s="133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</row>
    <row r="33" spans="1:23" ht="15">
      <c r="A33" s="156"/>
      <c r="B33" s="177"/>
      <c r="C33" s="158"/>
      <c r="D33" s="155"/>
      <c r="E33" s="155"/>
      <c r="F33" s="159"/>
      <c r="G33" s="159"/>
      <c r="H33" s="160"/>
      <c r="I33" s="155"/>
      <c r="J33" s="161"/>
      <c r="K33" s="155"/>
      <c r="L33" s="162"/>
      <c r="M33" s="155"/>
      <c r="N33" s="178"/>
      <c r="O33" s="155"/>
      <c r="P33" s="161"/>
      <c r="Q33" s="158"/>
      <c r="R33" s="157"/>
      <c r="S33" s="158"/>
      <c r="T33" s="157"/>
      <c r="U33" s="158"/>
      <c r="V33" s="170"/>
      <c r="W33" s="133"/>
    </row>
    <row r="34" spans="1:23" ht="15">
      <c r="A34" s="156"/>
      <c r="B34" s="133"/>
      <c r="C34" s="155"/>
      <c r="D34" s="155"/>
      <c r="E34" s="155"/>
      <c r="F34" s="159"/>
      <c r="G34" s="159"/>
      <c r="H34" s="160"/>
      <c r="I34" s="155"/>
      <c r="J34" s="162"/>
      <c r="K34" s="156"/>
      <c r="L34" s="161"/>
      <c r="M34" s="155"/>
      <c r="N34" s="161"/>
      <c r="O34" s="155"/>
      <c r="P34" s="161"/>
      <c r="Q34" s="158"/>
      <c r="R34" s="157"/>
      <c r="S34" s="158"/>
      <c r="T34" s="157"/>
      <c r="U34" s="158"/>
      <c r="V34" s="157"/>
      <c r="W34" s="133"/>
    </row>
    <row r="35" spans="1:23" ht="15" customHeight="1">
      <c r="A35" s="156"/>
      <c r="B35" s="133"/>
      <c r="C35" s="155"/>
      <c r="D35" s="155"/>
      <c r="E35" s="155"/>
      <c r="F35" s="159"/>
      <c r="G35" s="159"/>
      <c r="H35" s="160"/>
      <c r="I35" s="155"/>
      <c r="J35" s="162"/>
      <c r="K35" s="155"/>
      <c r="L35" s="162"/>
      <c r="M35" s="155"/>
      <c r="N35" s="179"/>
      <c r="O35" s="155"/>
      <c r="P35" s="162"/>
      <c r="Q35" s="158"/>
      <c r="R35" s="157"/>
      <c r="S35" s="158"/>
      <c r="T35" s="157"/>
      <c r="U35" s="158"/>
      <c r="V35" s="157"/>
      <c r="W35" s="133"/>
    </row>
    <row r="36" spans="1:23" ht="15" customHeight="1">
      <c r="A36" s="126"/>
      <c r="B36" s="157"/>
      <c r="C36" s="158"/>
      <c r="D36" s="155"/>
      <c r="E36" s="155"/>
      <c r="F36" s="159"/>
      <c r="G36" s="159"/>
      <c r="H36" s="160"/>
      <c r="I36" s="155"/>
      <c r="J36" s="162"/>
      <c r="K36" s="155"/>
      <c r="L36" s="162"/>
      <c r="M36" s="155"/>
      <c r="N36" s="161"/>
      <c r="O36" s="155"/>
      <c r="P36" s="161"/>
      <c r="Q36" s="158"/>
      <c r="R36" s="157"/>
      <c r="S36" s="158"/>
      <c r="T36" s="157"/>
      <c r="U36" s="158"/>
      <c r="V36" s="157"/>
      <c r="W36" s="133"/>
    </row>
    <row r="37" spans="1:23" s="126" customFormat="1" ht="15">
      <c r="A37" s="156"/>
      <c r="B37" s="157"/>
      <c r="C37" s="155"/>
      <c r="D37" s="155"/>
      <c r="E37" s="155"/>
      <c r="F37" s="159"/>
      <c r="G37" s="159"/>
      <c r="H37" s="160"/>
      <c r="I37" s="155"/>
      <c r="J37" s="162"/>
      <c r="K37" s="155"/>
      <c r="L37" s="161"/>
      <c r="M37" s="155"/>
      <c r="N37" s="162"/>
      <c r="O37" s="155"/>
      <c r="P37" s="162"/>
      <c r="Q37" s="158"/>
      <c r="R37" s="157"/>
      <c r="S37" s="158"/>
      <c r="T37" s="157"/>
      <c r="U37" s="158"/>
      <c r="V37" s="157"/>
      <c r="W37" s="133"/>
    </row>
    <row r="38" spans="1:23" s="126" customFormat="1" ht="15">
      <c r="A38" s="156"/>
      <c r="B38" s="176"/>
      <c r="C38" s="158"/>
      <c r="D38" s="155"/>
      <c r="E38" s="155"/>
      <c r="F38" s="159"/>
      <c r="G38" s="159"/>
      <c r="H38" s="160"/>
      <c r="I38" s="155"/>
      <c r="J38" s="162"/>
      <c r="K38" s="155"/>
      <c r="L38" s="161"/>
      <c r="M38" s="155"/>
      <c r="N38" s="162"/>
      <c r="O38" s="155"/>
      <c r="P38" s="162"/>
      <c r="Q38" s="158"/>
      <c r="R38" s="157"/>
      <c r="S38" s="158"/>
      <c r="T38" s="157"/>
      <c r="U38" s="158"/>
      <c r="V38" s="157"/>
      <c r="W38" s="133"/>
    </row>
    <row r="39" spans="1:23" s="126" customFormat="1" ht="15">
      <c r="A39" s="156"/>
      <c r="B39" s="176"/>
      <c r="C39" s="155"/>
      <c r="D39" s="155"/>
      <c r="E39" s="155"/>
      <c r="F39" s="159"/>
      <c r="G39" s="159"/>
      <c r="H39" s="160"/>
      <c r="I39" s="160"/>
      <c r="J39" s="162"/>
      <c r="K39" s="155"/>
      <c r="L39" s="162"/>
      <c r="M39" s="155"/>
      <c r="N39" s="162"/>
      <c r="O39" s="155"/>
      <c r="P39" s="162"/>
      <c r="Q39" s="158"/>
      <c r="R39" s="157"/>
      <c r="S39" s="158"/>
      <c r="T39" s="170"/>
      <c r="U39" s="158"/>
      <c r="V39" s="157"/>
      <c r="W39" s="133"/>
    </row>
    <row r="40" spans="1:23" s="126" customFormat="1" ht="15">
      <c r="A40" s="156"/>
      <c r="B40" s="176"/>
      <c r="C40" s="155"/>
      <c r="D40" s="155"/>
      <c r="E40" s="155"/>
      <c r="F40" s="159"/>
      <c r="G40" s="159"/>
      <c r="H40" s="160"/>
      <c r="I40" s="155"/>
      <c r="J40" s="161"/>
      <c r="K40" s="155"/>
      <c r="L40" s="162"/>
      <c r="M40" s="155"/>
      <c r="N40" s="162"/>
      <c r="O40" s="155"/>
      <c r="P40" s="161"/>
      <c r="Q40" s="158"/>
      <c r="R40" s="157"/>
      <c r="S40" s="158"/>
      <c r="T40" s="157"/>
      <c r="U40" s="158"/>
      <c r="V40" s="157"/>
      <c r="W40" s="133"/>
    </row>
    <row r="41" spans="1:23" s="126" customFormat="1" ht="15">
      <c r="A41" s="156"/>
      <c r="B41" s="157"/>
      <c r="C41" s="155"/>
      <c r="D41" s="155"/>
      <c r="E41" s="155"/>
      <c r="F41" s="159"/>
      <c r="G41" s="159"/>
      <c r="H41" s="160"/>
      <c r="I41" s="155"/>
      <c r="J41" s="161"/>
      <c r="K41" s="155"/>
      <c r="L41" s="162"/>
      <c r="M41" s="155"/>
      <c r="N41" s="161"/>
      <c r="O41" s="155"/>
      <c r="P41" s="162"/>
      <c r="Q41" s="158"/>
      <c r="R41" s="157"/>
      <c r="S41" s="158"/>
      <c r="T41" s="157"/>
      <c r="U41" s="158"/>
      <c r="V41" s="157"/>
      <c r="W41" s="133"/>
    </row>
    <row r="42" spans="1:23" s="126" customFormat="1" ht="15">
      <c r="A42" s="156"/>
      <c r="B42" s="157"/>
      <c r="C42" s="158"/>
      <c r="D42" s="155"/>
      <c r="E42" s="155"/>
      <c r="F42" s="159"/>
      <c r="G42" s="159"/>
      <c r="H42" s="160"/>
      <c r="I42" s="155"/>
      <c r="J42" s="161"/>
      <c r="K42" s="155"/>
      <c r="L42" s="162"/>
      <c r="M42" s="155"/>
      <c r="N42" s="162"/>
      <c r="O42" s="155"/>
      <c r="P42" s="162"/>
      <c r="Q42" s="158"/>
      <c r="R42" s="157"/>
      <c r="S42" s="158"/>
      <c r="T42" s="157"/>
      <c r="U42" s="158"/>
      <c r="V42" s="157"/>
      <c r="W42" s="133"/>
    </row>
    <row r="43" spans="1:23" ht="15">
      <c r="A43" s="163"/>
      <c r="B43" s="156"/>
      <c r="C43" s="155"/>
      <c r="D43" s="155"/>
      <c r="E43" s="155"/>
      <c r="F43" s="164"/>
      <c r="G43" s="164"/>
      <c r="H43" s="160"/>
      <c r="I43" s="125"/>
      <c r="J43" s="165"/>
      <c r="K43" s="166"/>
      <c r="L43" s="165"/>
      <c r="M43" s="166"/>
      <c r="N43" s="165"/>
      <c r="O43" s="125"/>
      <c r="P43" s="167"/>
      <c r="Q43" s="125"/>
      <c r="R43" s="167"/>
      <c r="S43" s="125"/>
      <c r="T43" s="167"/>
      <c r="U43" s="125"/>
      <c r="V43" s="167"/>
      <c r="W43" s="125"/>
    </row>
    <row r="44" spans="1:23" ht="15">
      <c r="A44" s="156"/>
      <c r="B44" s="156"/>
      <c r="C44" s="155"/>
      <c r="D44" s="155"/>
      <c r="E44" s="155"/>
      <c r="F44" s="164"/>
      <c r="G44" s="164"/>
      <c r="H44" s="160"/>
      <c r="I44" s="125"/>
      <c r="J44" s="165"/>
      <c r="K44" s="166"/>
      <c r="L44" s="165"/>
      <c r="M44" s="166"/>
      <c r="N44" s="165"/>
      <c r="O44" s="125"/>
      <c r="P44" s="167"/>
      <c r="Q44" s="125"/>
      <c r="R44" s="167"/>
      <c r="S44" s="125"/>
      <c r="T44" s="167"/>
      <c r="U44" s="125"/>
      <c r="V44" s="167"/>
      <c r="W44" s="125"/>
    </row>
    <row r="45" spans="14:23" ht="14.25">
      <c r="N45" s="126"/>
      <c r="O45" s="126"/>
      <c r="P45" s="126"/>
      <c r="Q45" s="126"/>
      <c r="R45" s="126"/>
      <c r="S45" s="126"/>
      <c r="T45" s="126"/>
      <c r="U45" s="126"/>
      <c r="V45" s="126"/>
      <c r="W45" s="126"/>
    </row>
  </sheetData>
  <sheetProtection/>
  <mergeCells count="1">
    <mergeCell ref="E2:F2"/>
  </mergeCells>
  <conditionalFormatting sqref="B3:C4 B1:B2 A1:A4 C2 D2:W4">
    <cfRule type="cellIs" priority="1" dxfId="4" operator="between" stopIfTrue="1">
      <formula>3000</formula>
      <formula>3099</formula>
    </cfRule>
    <cfRule type="cellIs" priority="2" dxfId="10" operator="between" stopIfTrue="1">
      <formula>600</formula>
      <formula>699</formula>
    </cfRule>
    <cfRule type="cellIs" priority="3" dxfId="10" operator="between" stopIfTrue="1">
      <formula>700</formula>
      <formula>799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37"/>
  <sheetViews>
    <sheetView zoomScale="90" zoomScaleNormal="90" zoomScalePageLayoutView="0" workbookViewId="0" topLeftCell="A1">
      <selection activeCell="A3" sqref="A3"/>
    </sheetView>
  </sheetViews>
  <sheetFormatPr defaultColWidth="9.140625" defaultRowHeight="12.75"/>
  <cols>
    <col min="1" max="1" width="5.00390625" style="35" customWidth="1"/>
    <col min="2" max="2" width="23.00390625" style="35" customWidth="1"/>
    <col min="3" max="3" width="25.00390625" style="35" customWidth="1"/>
    <col min="4" max="4" width="6.00390625" style="35" customWidth="1"/>
    <col min="5" max="5" width="6.00390625" style="34" customWidth="1"/>
    <col min="6" max="6" width="6.00390625" style="35" customWidth="1"/>
    <col min="7" max="7" width="5.8515625" style="34" customWidth="1"/>
    <col min="8" max="14" width="6.00390625" style="35" customWidth="1"/>
    <col min="15" max="16" width="6.140625" style="35" customWidth="1"/>
    <col min="17" max="17" width="6.28125" style="34" customWidth="1"/>
    <col min="18" max="18" width="6.140625" style="35" customWidth="1"/>
    <col min="19" max="21" width="6.28125" style="34" customWidth="1"/>
    <col min="22" max="22" width="6.421875" style="34" customWidth="1"/>
    <col min="23" max="23" width="5.8515625" style="34" customWidth="1"/>
    <col min="24" max="25" width="5.7109375" style="34" customWidth="1"/>
    <col min="26" max="26" width="6.57421875" style="34" customWidth="1"/>
    <col min="27" max="27" width="6.28125" style="34" customWidth="1"/>
    <col min="28" max="28" width="9.421875" style="35" customWidth="1"/>
    <col min="29" max="29" width="12.57421875" style="35" customWidth="1"/>
    <col min="30" max="30" width="12.8515625" style="35" customWidth="1"/>
    <col min="31" max="31" width="6.28125" style="119" customWidth="1"/>
    <col min="32" max="16384" width="9.140625" style="35" customWidth="1"/>
  </cols>
  <sheetData>
    <row r="1" spans="1:31" s="4" customFormat="1" ht="15" customHeight="1">
      <c r="A1" s="2"/>
      <c r="B1" s="2"/>
      <c r="C1" s="2"/>
      <c r="D1" s="359" t="s">
        <v>77</v>
      </c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3"/>
    </row>
    <row r="2" spans="1:31" s="4" customFormat="1" ht="28.5" customHeight="1">
      <c r="A2" s="2"/>
      <c r="B2" s="5" t="s">
        <v>2</v>
      </c>
      <c r="C2" s="2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360"/>
      <c r="AD2" s="360"/>
      <c r="AE2" s="3"/>
    </row>
    <row r="3" spans="1:31" s="13" customFormat="1" ht="27.75" customHeight="1">
      <c r="A3" s="6" t="s">
        <v>34</v>
      </c>
      <c r="B3" s="7" t="s">
        <v>3</v>
      </c>
      <c r="C3" s="7" t="s">
        <v>1</v>
      </c>
      <c r="D3" s="6" t="s">
        <v>4</v>
      </c>
      <c r="E3" s="8" t="s">
        <v>5</v>
      </c>
      <c r="F3" s="6" t="s">
        <v>6</v>
      </c>
      <c r="G3" s="8" t="s">
        <v>7</v>
      </c>
      <c r="H3" s="6" t="s">
        <v>8</v>
      </c>
      <c r="I3" s="8" t="s">
        <v>9</v>
      </c>
      <c r="J3" s="6" t="s">
        <v>10</v>
      </c>
      <c r="K3" s="8" t="s">
        <v>11</v>
      </c>
      <c r="L3" s="6" t="s">
        <v>12</v>
      </c>
      <c r="M3" s="8" t="s">
        <v>13</v>
      </c>
      <c r="N3" s="6" t="s">
        <v>14</v>
      </c>
      <c r="O3" s="8" t="s">
        <v>15</v>
      </c>
      <c r="P3" s="9" t="s">
        <v>16</v>
      </c>
      <c r="Q3" s="10" t="s">
        <v>17</v>
      </c>
      <c r="R3" s="9" t="s">
        <v>18</v>
      </c>
      <c r="S3" s="10" t="s">
        <v>19</v>
      </c>
      <c r="T3" s="9" t="s">
        <v>20</v>
      </c>
      <c r="U3" s="10" t="s">
        <v>21</v>
      </c>
      <c r="V3" s="9" t="s">
        <v>22</v>
      </c>
      <c r="W3" s="10" t="s">
        <v>23</v>
      </c>
      <c r="X3" s="9" t="s">
        <v>24</v>
      </c>
      <c r="Y3" s="10" t="s">
        <v>25</v>
      </c>
      <c r="Z3" s="9" t="s">
        <v>26</v>
      </c>
      <c r="AA3" s="10" t="s">
        <v>27</v>
      </c>
      <c r="AB3" s="9" t="s">
        <v>28</v>
      </c>
      <c r="AC3" s="11" t="s">
        <v>29</v>
      </c>
      <c r="AD3" s="11" t="s">
        <v>30</v>
      </c>
      <c r="AE3" s="12" t="s">
        <v>31</v>
      </c>
    </row>
    <row r="4" spans="1:31" s="20" customFormat="1" ht="15.75" customHeight="1">
      <c r="A4" s="14">
        <v>1</v>
      </c>
      <c r="B4" s="15" t="s">
        <v>209</v>
      </c>
      <c r="C4" s="14" t="s">
        <v>116</v>
      </c>
      <c r="D4" s="16"/>
      <c r="E4" s="16"/>
      <c r="F4" s="16"/>
      <c r="G4" s="17"/>
      <c r="H4" s="16"/>
      <c r="I4" s="17"/>
      <c r="J4" s="16">
        <v>1024</v>
      </c>
      <c r="K4" s="16">
        <v>724</v>
      </c>
      <c r="L4" s="16"/>
      <c r="M4" s="16"/>
      <c r="N4" s="22"/>
      <c r="O4" s="23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4">
        <f aca="true" t="shared" si="0" ref="AB4:AB35">SUM(D4+F4+H4+J4+L4+N4+R4+P4+T4+V4+X4+Z4)</f>
        <v>1024</v>
      </c>
      <c r="AC4" s="276">
        <f>AVERAGE(D4,F4,H4,J4,L4,N4,R4,P4,T4,V4,X4,Z4)/5</f>
        <v>204.8</v>
      </c>
      <c r="AD4" s="18">
        <f>AVERAGE(E4,G4,I4,K4,M4,O4,S4,Q4,U4,W4,Y4,AA4)/5</f>
        <v>144.8</v>
      </c>
      <c r="AE4" s="19">
        <f aca="true" t="shared" si="1" ref="AE4:AE49">IF((190-AD4)*0.8&gt;60,60,(190-AD4)*0.8)</f>
        <v>36.15999999999999</v>
      </c>
    </row>
    <row r="5" spans="1:31" s="20" customFormat="1" ht="15.75" customHeight="1">
      <c r="A5" s="14">
        <v>2</v>
      </c>
      <c r="B5" s="15" t="s">
        <v>104</v>
      </c>
      <c r="C5" s="14" t="s">
        <v>64</v>
      </c>
      <c r="D5" s="16">
        <v>895</v>
      </c>
      <c r="E5" s="16">
        <v>815</v>
      </c>
      <c r="F5" s="16"/>
      <c r="G5" s="17"/>
      <c r="H5" s="16">
        <v>947</v>
      </c>
      <c r="I5" s="17">
        <v>837</v>
      </c>
      <c r="J5" s="16"/>
      <c r="K5" s="17"/>
      <c r="L5" s="16">
        <v>972</v>
      </c>
      <c r="M5" s="17">
        <v>872</v>
      </c>
      <c r="N5" s="22">
        <v>1018</v>
      </c>
      <c r="O5" s="23">
        <v>933</v>
      </c>
      <c r="P5" s="16">
        <v>964</v>
      </c>
      <c r="Q5" s="17">
        <v>894</v>
      </c>
      <c r="R5" s="16"/>
      <c r="S5" s="16"/>
      <c r="T5" s="16"/>
      <c r="U5" s="16"/>
      <c r="V5" s="16"/>
      <c r="W5" s="17"/>
      <c r="X5" s="16">
        <v>1196</v>
      </c>
      <c r="Y5" s="16">
        <v>1131</v>
      </c>
      <c r="Z5" s="16">
        <v>1019</v>
      </c>
      <c r="AA5" s="17">
        <v>989</v>
      </c>
      <c r="AB5" s="14">
        <f t="shared" si="0"/>
        <v>7011</v>
      </c>
      <c r="AC5" s="18">
        <f>AVERAGE(D5,F5,H5,J5,L5,N5,R5,P5,T5,V5,X5,Z5)/5</f>
        <v>200.31428571428572</v>
      </c>
      <c r="AD5" s="18">
        <f>AVERAGE(E5,G5,I5,K5,M5,O5,S5,Q5,U5,W5,Y5,AA5)/5</f>
        <v>184.8857142857143</v>
      </c>
      <c r="AE5" s="19">
        <f t="shared" si="1"/>
        <v>4.09142857142856</v>
      </c>
    </row>
    <row r="6" spans="1:31" s="20" customFormat="1" ht="15.75" customHeight="1">
      <c r="A6" s="14">
        <v>3</v>
      </c>
      <c r="B6" s="15" t="s">
        <v>150</v>
      </c>
      <c r="C6" s="14" t="s">
        <v>57</v>
      </c>
      <c r="D6" s="16">
        <v>969</v>
      </c>
      <c r="E6" s="17">
        <v>834</v>
      </c>
      <c r="F6" s="16">
        <v>799</v>
      </c>
      <c r="G6" s="16">
        <v>704</v>
      </c>
      <c r="H6" s="16"/>
      <c r="I6" s="16"/>
      <c r="J6" s="16">
        <v>940</v>
      </c>
      <c r="K6" s="17">
        <v>795</v>
      </c>
      <c r="L6" s="16">
        <v>1013</v>
      </c>
      <c r="M6" s="16">
        <v>873</v>
      </c>
      <c r="N6" s="16">
        <v>906</v>
      </c>
      <c r="O6" s="16">
        <v>786</v>
      </c>
      <c r="P6" s="16">
        <v>916</v>
      </c>
      <c r="Q6" s="17">
        <v>796</v>
      </c>
      <c r="R6" s="16"/>
      <c r="S6" s="17"/>
      <c r="T6" s="16"/>
      <c r="U6" s="16"/>
      <c r="V6" s="16"/>
      <c r="W6" s="16"/>
      <c r="X6" s="16"/>
      <c r="Y6" s="16"/>
      <c r="Z6" s="16">
        <v>1126</v>
      </c>
      <c r="AA6" s="16">
        <v>1006</v>
      </c>
      <c r="AB6" s="14">
        <f t="shared" si="0"/>
        <v>6669</v>
      </c>
      <c r="AC6" s="18">
        <f aca="true" t="shared" si="2" ref="AC6:AC78">AVERAGE(D6,F6,H6,J6,L6,N6,R6,P6,T6,V6,X6,Z6)/5</f>
        <v>190.54285714285714</v>
      </c>
      <c r="AD6" s="18">
        <f aca="true" t="shared" si="3" ref="AD6:AD78">AVERAGE(E6,G6,I6,K6,M6,O6,S6,Q6,U6,W6,Y6,AA6)/5</f>
        <v>165.54285714285714</v>
      </c>
      <c r="AE6" s="19">
        <f t="shared" si="1"/>
        <v>19.565714285714286</v>
      </c>
    </row>
    <row r="7" spans="1:31" s="20" customFormat="1" ht="15.75" customHeight="1">
      <c r="A7" s="14">
        <v>4</v>
      </c>
      <c r="B7" s="15" t="s">
        <v>110</v>
      </c>
      <c r="C7" s="14" t="s">
        <v>59</v>
      </c>
      <c r="D7" s="16">
        <v>1011</v>
      </c>
      <c r="E7" s="17">
        <v>971</v>
      </c>
      <c r="F7" s="16">
        <v>872</v>
      </c>
      <c r="G7" s="17">
        <v>872</v>
      </c>
      <c r="H7" s="16">
        <v>906</v>
      </c>
      <c r="I7" s="17">
        <v>881</v>
      </c>
      <c r="J7" s="26">
        <v>964</v>
      </c>
      <c r="K7" s="26">
        <v>929</v>
      </c>
      <c r="L7" s="16">
        <v>840</v>
      </c>
      <c r="M7" s="16">
        <v>810</v>
      </c>
      <c r="N7" s="16">
        <v>1023</v>
      </c>
      <c r="O7" s="16">
        <v>978</v>
      </c>
      <c r="P7" s="16">
        <v>1071</v>
      </c>
      <c r="Q7" s="17">
        <v>1036</v>
      </c>
      <c r="R7" s="16"/>
      <c r="S7" s="17"/>
      <c r="T7" s="16"/>
      <c r="U7" s="16"/>
      <c r="V7" s="16"/>
      <c r="W7" s="16"/>
      <c r="X7" s="16"/>
      <c r="Y7" s="16"/>
      <c r="Z7" s="16">
        <v>932</v>
      </c>
      <c r="AA7" s="16">
        <v>912</v>
      </c>
      <c r="AB7" s="14">
        <f t="shared" si="0"/>
        <v>7619</v>
      </c>
      <c r="AC7" s="18">
        <f>AVERAGE(D7,F7,H7,J7,L7,N7,R7,P7,T7,V7,X7,Z7)/5</f>
        <v>190.475</v>
      </c>
      <c r="AD7" s="18">
        <f>AVERAGE(E7,G7,I7,K7,M7,O7,S7,Q7,U7,W7,Y7,AA7)/5</f>
        <v>184.725</v>
      </c>
      <c r="AE7" s="19">
        <f t="shared" si="1"/>
        <v>4.220000000000005</v>
      </c>
    </row>
    <row r="8" spans="1:31" s="20" customFormat="1" ht="15.75" customHeight="1">
      <c r="A8" s="14">
        <v>5</v>
      </c>
      <c r="B8" s="15" t="s">
        <v>118</v>
      </c>
      <c r="C8" s="14" t="s">
        <v>116</v>
      </c>
      <c r="D8" s="16">
        <v>789</v>
      </c>
      <c r="E8" s="16">
        <v>789</v>
      </c>
      <c r="F8" s="16">
        <v>873</v>
      </c>
      <c r="G8" s="16">
        <v>743</v>
      </c>
      <c r="H8" s="16">
        <v>834</v>
      </c>
      <c r="I8" s="16">
        <v>689</v>
      </c>
      <c r="J8" s="16">
        <v>797</v>
      </c>
      <c r="K8" s="16">
        <v>627</v>
      </c>
      <c r="L8" s="16">
        <v>997</v>
      </c>
      <c r="M8" s="16">
        <v>807</v>
      </c>
      <c r="N8" s="16">
        <v>984</v>
      </c>
      <c r="O8" s="17">
        <v>809</v>
      </c>
      <c r="P8" s="16">
        <v>981</v>
      </c>
      <c r="Q8" s="17">
        <v>816</v>
      </c>
      <c r="R8" s="16">
        <v>1009</v>
      </c>
      <c r="S8" s="16">
        <v>854</v>
      </c>
      <c r="T8" s="16"/>
      <c r="U8" s="17"/>
      <c r="V8" s="16"/>
      <c r="W8" s="16"/>
      <c r="X8" s="16"/>
      <c r="Y8" s="16"/>
      <c r="Z8" s="16">
        <v>1211</v>
      </c>
      <c r="AA8" s="17">
        <v>1066</v>
      </c>
      <c r="AB8" s="14">
        <f t="shared" si="0"/>
        <v>8475</v>
      </c>
      <c r="AC8" s="18">
        <f>AVERAGE(D8,F8,H8,J8,L8,N8,R8,P8,T8,V8,X8,Z8)/5</f>
        <v>188.33333333333331</v>
      </c>
      <c r="AD8" s="18">
        <f>AVERAGE(E8,G8,I8,K8,M8,O8,S8,Q8,U8,W8,Y8,AA8)/5</f>
        <v>160</v>
      </c>
      <c r="AE8" s="19">
        <f t="shared" si="1"/>
        <v>24</v>
      </c>
    </row>
    <row r="9" spans="1:31" s="20" customFormat="1" ht="15.75" customHeight="1">
      <c r="A9" s="14">
        <v>6</v>
      </c>
      <c r="B9" s="15" t="s">
        <v>137</v>
      </c>
      <c r="C9" s="14" t="s">
        <v>60</v>
      </c>
      <c r="D9" s="16">
        <v>873</v>
      </c>
      <c r="E9" s="16">
        <v>838</v>
      </c>
      <c r="F9" s="16"/>
      <c r="G9" s="16"/>
      <c r="H9" s="16">
        <v>849</v>
      </c>
      <c r="I9" s="16">
        <v>759</v>
      </c>
      <c r="J9" s="16">
        <v>937</v>
      </c>
      <c r="K9" s="16">
        <v>817</v>
      </c>
      <c r="L9" s="16">
        <v>893</v>
      </c>
      <c r="M9" s="16">
        <v>778</v>
      </c>
      <c r="N9" s="22"/>
      <c r="O9" s="23"/>
      <c r="P9" s="16">
        <v>911</v>
      </c>
      <c r="Q9" s="17">
        <v>791</v>
      </c>
      <c r="R9" s="16"/>
      <c r="S9" s="16"/>
      <c r="T9" s="16"/>
      <c r="U9" s="16"/>
      <c r="V9" s="16"/>
      <c r="W9" s="16"/>
      <c r="X9" s="16">
        <v>1072</v>
      </c>
      <c r="Y9" s="16">
        <v>947</v>
      </c>
      <c r="Z9" s="16">
        <v>1050</v>
      </c>
      <c r="AA9" s="16">
        <v>945</v>
      </c>
      <c r="AB9" s="14">
        <f t="shared" si="0"/>
        <v>6585</v>
      </c>
      <c r="AC9" s="18">
        <f t="shared" si="2"/>
        <v>188.14285714285714</v>
      </c>
      <c r="AD9" s="18">
        <f t="shared" si="3"/>
        <v>167.85714285714286</v>
      </c>
      <c r="AE9" s="19">
        <f t="shared" si="1"/>
        <v>17.71428571428571</v>
      </c>
    </row>
    <row r="10" spans="1:31" s="20" customFormat="1" ht="15.75" customHeight="1">
      <c r="A10" s="14">
        <v>7</v>
      </c>
      <c r="B10" s="15" t="s">
        <v>153</v>
      </c>
      <c r="C10" s="14" t="s">
        <v>151</v>
      </c>
      <c r="D10" s="16">
        <v>824</v>
      </c>
      <c r="E10" s="16">
        <v>624</v>
      </c>
      <c r="F10" s="16">
        <v>1090</v>
      </c>
      <c r="G10" s="16">
        <v>830</v>
      </c>
      <c r="H10" s="16">
        <v>862</v>
      </c>
      <c r="I10" s="17">
        <v>682</v>
      </c>
      <c r="J10" s="21">
        <v>857</v>
      </c>
      <c r="K10" s="26">
        <v>667</v>
      </c>
      <c r="L10" s="16">
        <v>1021</v>
      </c>
      <c r="M10" s="17">
        <v>821</v>
      </c>
      <c r="N10" s="16">
        <v>918</v>
      </c>
      <c r="O10" s="17">
        <v>738</v>
      </c>
      <c r="P10" s="16">
        <v>1004</v>
      </c>
      <c r="Q10" s="17">
        <v>824</v>
      </c>
      <c r="R10" s="16">
        <v>954</v>
      </c>
      <c r="S10" s="16">
        <v>789</v>
      </c>
      <c r="T10" s="16"/>
      <c r="U10" s="17"/>
      <c r="V10" s="16"/>
      <c r="W10" s="16"/>
      <c r="X10" s="16"/>
      <c r="Y10" s="17"/>
      <c r="Z10" s="16">
        <v>933</v>
      </c>
      <c r="AA10" s="16">
        <v>768</v>
      </c>
      <c r="AB10" s="14">
        <f t="shared" si="0"/>
        <v>8463</v>
      </c>
      <c r="AC10" s="18">
        <f aca="true" t="shared" si="4" ref="AC10:AC30">AVERAGE(D10,F10,H10,J10,L10,N10,R10,P10,T10,V10,X10,Z10)/5</f>
        <v>188.06666666666666</v>
      </c>
      <c r="AD10" s="18">
        <f t="shared" si="3"/>
        <v>149.84444444444443</v>
      </c>
      <c r="AE10" s="19">
        <f t="shared" si="1"/>
        <v>32.12444444444446</v>
      </c>
    </row>
    <row r="11" spans="1:31" s="20" customFormat="1" ht="15.75" customHeight="1">
      <c r="A11" s="14">
        <v>8</v>
      </c>
      <c r="B11" s="15" t="s">
        <v>140</v>
      </c>
      <c r="C11" s="14" t="s">
        <v>61</v>
      </c>
      <c r="D11" s="16">
        <v>907</v>
      </c>
      <c r="E11" s="17">
        <v>827</v>
      </c>
      <c r="F11" s="16"/>
      <c r="G11" s="17"/>
      <c r="H11" s="16">
        <v>1043</v>
      </c>
      <c r="I11" s="17">
        <v>943</v>
      </c>
      <c r="J11" s="16"/>
      <c r="K11" s="17"/>
      <c r="L11" s="16"/>
      <c r="M11" s="17"/>
      <c r="N11" s="16"/>
      <c r="O11" s="17"/>
      <c r="P11" s="16">
        <v>917</v>
      </c>
      <c r="Q11" s="17">
        <v>867</v>
      </c>
      <c r="R11" s="16"/>
      <c r="S11" s="16"/>
      <c r="T11" s="16"/>
      <c r="U11" s="17"/>
      <c r="V11" s="16">
        <v>886</v>
      </c>
      <c r="W11" s="16">
        <v>831</v>
      </c>
      <c r="X11" s="16"/>
      <c r="Y11" s="16"/>
      <c r="Z11" s="16"/>
      <c r="AA11" s="16"/>
      <c r="AB11" s="14">
        <f t="shared" si="0"/>
        <v>3753</v>
      </c>
      <c r="AC11" s="18">
        <f t="shared" si="4"/>
        <v>187.65</v>
      </c>
      <c r="AD11" s="18">
        <f t="shared" si="3"/>
        <v>173.4</v>
      </c>
      <c r="AE11" s="19">
        <f t="shared" si="1"/>
        <v>13.279999999999996</v>
      </c>
    </row>
    <row r="12" spans="1:31" s="20" customFormat="1" ht="15.75" customHeight="1">
      <c r="A12" s="14">
        <v>9</v>
      </c>
      <c r="B12" s="15" t="s">
        <v>103</v>
      </c>
      <c r="C12" s="14" t="s">
        <v>63</v>
      </c>
      <c r="D12" s="16">
        <v>800</v>
      </c>
      <c r="E12" s="17">
        <v>750</v>
      </c>
      <c r="F12" s="16">
        <v>964</v>
      </c>
      <c r="G12" s="17">
        <v>804</v>
      </c>
      <c r="H12" s="16">
        <v>944</v>
      </c>
      <c r="I12" s="17">
        <v>804</v>
      </c>
      <c r="J12" s="16">
        <v>1025</v>
      </c>
      <c r="K12" s="17">
        <v>895</v>
      </c>
      <c r="L12" s="16">
        <v>899</v>
      </c>
      <c r="M12" s="16">
        <v>789</v>
      </c>
      <c r="N12" s="22">
        <v>980</v>
      </c>
      <c r="O12" s="23">
        <v>865</v>
      </c>
      <c r="P12" s="16">
        <v>869</v>
      </c>
      <c r="Q12" s="16">
        <v>764</v>
      </c>
      <c r="R12" s="16"/>
      <c r="S12" s="16"/>
      <c r="T12" s="16"/>
      <c r="U12" s="16"/>
      <c r="V12" s="16">
        <v>959</v>
      </c>
      <c r="W12" s="16">
        <v>849</v>
      </c>
      <c r="X12" s="16">
        <v>986</v>
      </c>
      <c r="Y12" s="16">
        <v>876</v>
      </c>
      <c r="Z12" s="16"/>
      <c r="AA12" s="16"/>
      <c r="AB12" s="14">
        <f t="shared" si="0"/>
        <v>8426</v>
      </c>
      <c r="AC12" s="18">
        <f t="shared" si="4"/>
        <v>187.24444444444444</v>
      </c>
      <c r="AD12" s="18">
        <f t="shared" si="3"/>
        <v>164.35555555555555</v>
      </c>
      <c r="AE12" s="19">
        <f t="shared" si="1"/>
        <v>20.515555555555558</v>
      </c>
    </row>
    <row r="13" spans="1:31" s="20" customFormat="1" ht="15.75" customHeight="1">
      <c r="A13" s="14">
        <v>10</v>
      </c>
      <c r="B13" s="15" t="s">
        <v>156</v>
      </c>
      <c r="C13" s="14" t="s">
        <v>145</v>
      </c>
      <c r="D13" s="16">
        <v>847</v>
      </c>
      <c r="E13" s="16">
        <v>642</v>
      </c>
      <c r="F13" s="16">
        <v>902</v>
      </c>
      <c r="G13" s="16">
        <v>657</v>
      </c>
      <c r="H13" s="16">
        <v>905</v>
      </c>
      <c r="I13" s="16">
        <v>665</v>
      </c>
      <c r="J13" s="26">
        <v>920</v>
      </c>
      <c r="K13" s="26">
        <v>685</v>
      </c>
      <c r="L13" s="16">
        <v>983</v>
      </c>
      <c r="M13" s="17">
        <v>753</v>
      </c>
      <c r="N13" s="16">
        <v>963</v>
      </c>
      <c r="O13" s="17">
        <v>748</v>
      </c>
      <c r="P13" s="16">
        <v>872</v>
      </c>
      <c r="Q13" s="17">
        <v>667</v>
      </c>
      <c r="R13" s="16">
        <v>985</v>
      </c>
      <c r="S13" s="16">
        <v>775</v>
      </c>
      <c r="T13" s="16">
        <v>987</v>
      </c>
      <c r="U13" s="17">
        <v>787</v>
      </c>
      <c r="V13" s="16">
        <v>997</v>
      </c>
      <c r="W13" s="16">
        <v>802</v>
      </c>
      <c r="X13" s="16"/>
      <c r="Y13" s="17"/>
      <c r="Z13" s="16"/>
      <c r="AA13" s="17"/>
      <c r="AB13" s="14">
        <f t="shared" si="0"/>
        <v>9361</v>
      </c>
      <c r="AC13" s="18">
        <f t="shared" si="4"/>
        <v>187.22</v>
      </c>
      <c r="AD13" s="18">
        <f t="shared" si="3"/>
        <v>143.62</v>
      </c>
      <c r="AE13" s="19">
        <f t="shared" si="1"/>
        <v>37.104</v>
      </c>
    </row>
    <row r="14" spans="1:31" s="20" customFormat="1" ht="15.75" customHeight="1">
      <c r="A14" s="14">
        <v>11</v>
      </c>
      <c r="B14" s="15" t="s">
        <v>84</v>
      </c>
      <c r="C14" s="14" t="s">
        <v>71</v>
      </c>
      <c r="D14" s="16">
        <v>988</v>
      </c>
      <c r="E14" s="17">
        <v>848</v>
      </c>
      <c r="F14" s="16">
        <v>1000</v>
      </c>
      <c r="G14" s="16">
        <v>920</v>
      </c>
      <c r="H14" s="16">
        <v>991</v>
      </c>
      <c r="I14" s="16">
        <v>936</v>
      </c>
      <c r="J14" s="16">
        <v>874</v>
      </c>
      <c r="K14" s="16">
        <v>834</v>
      </c>
      <c r="L14" s="16">
        <v>952</v>
      </c>
      <c r="M14" s="16">
        <v>902</v>
      </c>
      <c r="N14" s="16">
        <v>809</v>
      </c>
      <c r="O14" s="16">
        <v>759</v>
      </c>
      <c r="P14" s="16"/>
      <c r="Q14" s="17"/>
      <c r="R14" s="16"/>
      <c r="S14" s="17"/>
      <c r="T14" s="16"/>
      <c r="U14" s="16"/>
      <c r="V14" s="16"/>
      <c r="W14" s="16"/>
      <c r="X14" s="16"/>
      <c r="Y14" s="16"/>
      <c r="Z14" s="16"/>
      <c r="AA14" s="16"/>
      <c r="AB14" s="14">
        <f t="shared" si="0"/>
        <v>5614</v>
      </c>
      <c r="AC14" s="18">
        <f t="shared" si="4"/>
        <v>187.13333333333333</v>
      </c>
      <c r="AD14" s="18">
        <f t="shared" si="3"/>
        <v>173.3</v>
      </c>
      <c r="AE14" s="19">
        <f t="shared" si="1"/>
        <v>13.359999999999992</v>
      </c>
    </row>
    <row r="15" spans="1:31" s="20" customFormat="1" ht="15.75" customHeight="1">
      <c r="A15" s="14">
        <v>12</v>
      </c>
      <c r="B15" s="15" t="s">
        <v>139</v>
      </c>
      <c r="C15" s="14" t="s">
        <v>57</v>
      </c>
      <c r="D15" s="16">
        <v>818</v>
      </c>
      <c r="E15" s="16">
        <v>798</v>
      </c>
      <c r="F15" s="16">
        <v>889</v>
      </c>
      <c r="G15" s="16">
        <v>769</v>
      </c>
      <c r="H15" s="16"/>
      <c r="I15" s="17"/>
      <c r="J15" s="16">
        <v>1058</v>
      </c>
      <c r="K15" s="16">
        <v>923</v>
      </c>
      <c r="L15" s="16">
        <v>925</v>
      </c>
      <c r="M15" s="17">
        <v>830</v>
      </c>
      <c r="N15" s="16">
        <v>930</v>
      </c>
      <c r="O15" s="16">
        <v>835</v>
      </c>
      <c r="P15" s="16">
        <v>975</v>
      </c>
      <c r="Q15" s="17">
        <v>880</v>
      </c>
      <c r="R15" s="16"/>
      <c r="S15" s="16"/>
      <c r="T15" s="16"/>
      <c r="U15" s="16"/>
      <c r="V15" s="16"/>
      <c r="W15" s="16"/>
      <c r="X15" s="16"/>
      <c r="Y15" s="17"/>
      <c r="Z15" s="16">
        <v>949</v>
      </c>
      <c r="AA15" s="16">
        <v>859</v>
      </c>
      <c r="AB15" s="14">
        <f t="shared" si="0"/>
        <v>6544</v>
      </c>
      <c r="AC15" s="18">
        <f t="shared" si="4"/>
        <v>186.9714285714286</v>
      </c>
      <c r="AD15" s="18">
        <f t="shared" si="3"/>
        <v>168.4</v>
      </c>
      <c r="AE15" s="19">
        <f t="shared" si="1"/>
        <v>17.279999999999998</v>
      </c>
    </row>
    <row r="16" spans="1:31" s="20" customFormat="1" ht="15.75" customHeight="1">
      <c r="A16" s="14">
        <v>13</v>
      </c>
      <c r="B16" s="15" t="s">
        <v>96</v>
      </c>
      <c r="C16" s="14" t="s">
        <v>68</v>
      </c>
      <c r="D16" s="16">
        <v>742</v>
      </c>
      <c r="E16" s="17">
        <v>712</v>
      </c>
      <c r="F16" s="16">
        <v>994</v>
      </c>
      <c r="G16" s="16">
        <v>804</v>
      </c>
      <c r="H16" s="16"/>
      <c r="I16" s="16"/>
      <c r="J16" s="16">
        <v>920</v>
      </c>
      <c r="K16" s="16">
        <v>765</v>
      </c>
      <c r="L16" s="16">
        <v>900</v>
      </c>
      <c r="M16" s="17">
        <v>750</v>
      </c>
      <c r="N16" s="22">
        <v>1043</v>
      </c>
      <c r="O16" s="22">
        <v>888</v>
      </c>
      <c r="P16" s="16">
        <v>995</v>
      </c>
      <c r="Q16" s="16">
        <v>860</v>
      </c>
      <c r="R16" s="16"/>
      <c r="S16" s="16"/>
      <c r="T16" s="16"/>
      <c r="U16" s="16"/>
      <c r="V16" s="16"/>
      <c r="W16" s="16"/>
      <c r="X16" s="16">
        <v>938</v>
      </c>
      <c r="Y16" s="16">
        <v>813</v>
      </c>
      <c r="Z16" s="16"/>
      <c r="AA16" s="16"/>
      <c r="AB16" s="14">
        <f t="shared" si="0"/>
        <v>6532</v>
      </c>
      <c r="AC16" s="18">
        <f t="shared" si="4"/>
        <v>186.62857142857143</v>
      </c>
      <c r="AD16" s="18">
        <f t="shared" si="3"/>
        <v>159.77142857142857</v>
      </c>
      <c r="AE16" s="19">
        <f t="shared" si="1"/>
        <v>24.182857142857145</v>
      </c>
    </row>
    <row r="17" spans="1:31" s="20" customFormat="1" ht="15.75" customHeight="1">
      <c r="A17" s="14">
        <v>14</v>
      </c>
      <c r="B17" s="15" t="s">
        <v>194</v>
      </c>
      <c r="C17" s="14" t="s">
        <v>151</v>
      </c>
      <c r="D17" s="16"/>
      <c r="E17" s="17"/>
      <c r="F17" s="16"/>
      <c r="G17" s="17"/>
      <c r="H17" s="16">
        <v>933</v>
      </c>
      <c r="I17" s="17">
        <v>778</v>
      </c>
      <c r="J17" s="16"/>
      <c r="K17" s="17"/>
      <c r="L17" s="16"/>
      <c r="M17" s="17"/>
      <c r="N17" s="16"/>
      <c r="O17" s="17"/>
      <c r="P17" s="16"/>
      <c r="Q17" s="17"/>
      <c r="R17" s="16"/>
      <c r="S17" s="16"/>
      <c r="T17" s="16"/>
      <c r="U17" s="16"/>
      <c r="V17" s="16"/>
      <c r="W17" s="17"/>
      <c r="X17" s="16"/>
      <c r="Y17" s="16"/>
      <c r="Z17" s="16"/>
      <c r="AA17" s="17"/>
      <c r="AB17" s="14">
        <f t="shared" si="0"/>
        <v>933</v>
      </c>
      <c r="AC17" s="18">
        <f t="shared" si="4"/>
        <v>186.6</v>
      </c>
      <c r="AD17" s="18">
        <f t="shared" si="3"/>
        <v>155.6</v>
      </c>
      <c r="AE17" s="19">
        <f t="shared" si="1"/>
        <v>27.520000000000007</v>
      </c>
    </row>
    <row r="18" spans="1:31" s="20" customFormat="1" ht="15.75" customHeight="1">
      <c r="A18" s="14">
        <v>15</v>
      </c>
      <c r="B18" s="15" t="s">
        <v>149</v>
      </c>
      <c r="C18" s="14" t="s">
        <v>148</v>
      </c>
      <c r="D18" s="16">
        <v>813</v>
      </c>
      <c r="E18" s="17">
        <v>568</v>
      </c>
      <c r="F18" s="16">
        <v>1066</v>
      </c>
      <c r="G18" s="16">
        <v>766</v>
      </c>
      <c r="H18" s="16">
        <v>919</v>
      </c>
      <c r="I18" s="16">
        <v>694</v>
      </c>
      <c r="J18" s="16"/>
      <c r="K18" s="16"/>
      <c r="L18" s="16"/>
      <c r="M18" s="16"/>
      <c r="N18" s="16"/>
      <c r="O18" s="16"/>
      <c r="P18" s="16"/>
      <c r="Q18" s="17"/>
      <c r="R18" s="16"/>
      <c r="S18" s="17"/>
      <c r="T18" s="16"/>
      <c r="U18" s="16"/>
      <c r="V18" s="16"/>
      <c r="W18" s="16"/>
      <c r="X18" s="16"/>
      <c r="Y18" s="16"/>
      <c r="Z18" s="16"/>
      <c r="AA18" s="17"/>
      <c r="AB18" s="14">
        <f t="shared" si="0"/>
        <v>2798</v>
      </c>
      <c r="AC18" s="18">
        <f t="shared" si="4"/>
        <v>186.53333333333333</v>
      </c>
      <c r="AD18" s="18">
        <f t="shared" si="3"/>
        <v>135.2</v>
      </c>
      <c r="AE18" s="19">
        <f t="shared" si="1"/>
        <v>43.84000000000001</v>
      </c>
    </row>
    <row r="19" spans="1:31" s="20" customFormat="1" ht="15.75" customHeight="1">
      <c r="A19" s="14">
        <v>16</v>
      </c>
      <c r="B19" s="15" t="s">
        <v>138</v>
      </c>
      <c r="C19" s="14" t="s">
        <v>60</v>
      </c>
      <c r="D19" s="16">
        <v>885</v>
      </c>
      <c r="E19" s="17">
        <v>845</v>
      </c>
      <c r="F19" s="16">
        <v>1053</v>
      </c>
      <c r="G19" s="17">
        <v>968</v>
      </c>
      <c r="H19" s="16">
        <v>869</v>
      </c>
      <c r="I19" s="16">
        <v>834</v>
      </c>
      <c r="J19" s="26">
        <v>833</v>
      </c>
      <c r="K19" s="27">
        <v>778</v>
      </c>
      <c r="L19" s="16">
        <v>922</v>
      </c>
      <c r="M19" s="17">
        <v>847</v>
      </c>
      <c r="N19" s="16">
        <v>948</v>
      </c>
      <c r="O19" s="17">
        <v>873</v>
      </c>
      <c r="P19" s="16">
        <v>948</v>
      </c>
      <c r="Q19" s="17">
        <v>873</v>
      </c>
      <c r="R19" s="16"/>
      <c r="S19" s="17"/>
      <c r="T19" s="16"/>
      <c r="U19" s="17"/>
      <c r="V19" s="16"/>
      <c r="W19" s="17"/>
      <c r="X19" s="16">
        <v>994</v>
      </c>
      <c r="Y19" s="16">
        <v>924</v>
      </c>
      <c r="Z19" s="16">
        <v>929</v>
      </c>
      <c r="AA19" s="17">
        <v>864</v>
      </c>
      <c r="AB19" s="14">
        <f t="shared" si="0"/>
        <v>8381</v>
      </c>
      <c r="AC19" s="18">
        <f t="shared" si="2"/>
        <v>186.24444444444444</v>
      </c>
      <c r="AD19" s="18">
        <f t="shared" si="3"/>
        <v>173.46666666666667</v>
      </c>
      <c r="AE19" s="19">
        <f t="shared" si="1"/>
        <v>13.226666666666667</v>
      </c>
    </row>
    <row r="20" spans="1:31" s="20" customFormat="1" ht="15">
      <c r="A20" s="14">
        <v>17</v>
      </c>
      <c r="B20" s="15" t="s">
        <v>95</v>
      </c>
      <c r="C20" s="14" t="s">
        <v>68</v>
      </c>
      <c r="D20" s="16">
        <v>850</v>
      </c>
      <c r="E20" s="17">
        <v>740</v>
      </c>
      <c r="F20" s="16">
        <v>908</v>
      </c>
      <c r="G20" s="17">
        <v>738</v>
      </c>
      <c r="H20" s="14">
        <v>904</v>
      </c>
      <c r="I20" s="28">
        <v>734</v>
      </c>
      <c r="J20" s="16">
        <v>914</v>
      </c>
      <c r="K20" s="16">
        <v>744</v>
      </c>
      <c r="L20" s="16">
        <v>858</v>
      </c>
      <c r="M20" s="17">
        <v>688</v>
      </c>
      <c r="N20" s="22">
        <v>961</v>
      </c>
      <c r="O20" s="23">
        <v>786</v>
      </c>
      <c r="P20" s="16">
        <v>1100</v>
      </c>
      <c r="Q20" s="16">
        <v>930</v>
      </c>
      <c r="R20" s="16"/>
      <c r="S20" s="17"/>
      <c r="T20" s="16"/>
      <c r="U20" s="16"/>
      <c r="V20" s="16"/>
      <c r="W20" s="16"/>
      <c r="X20" s="16">
        <v>929</v>
      </c>
      <c r="Y20" s="16">
        <v>784</v>
      </c>
      <c r="Z20" s="16"/>
      <c r="AA20" s="17"/>
      <c r="AB20" s="14">
        <f t="shared" si="0"/>
        <v>7424</v>
      </c>
      <c r="AC20" s="18">
        <f t="shared" si="4"/>
        <v>185.6</v>
      </c>
      <c r="AD20" s="18">
        <f t="shared" si="3"/>
        <v>153.6</v>
      </c>
      <c r="AE20" s="19">
        <f t="shared" si="1"/>
        <v>29.120000000000005</v>
      </c>
    </row>
    <row r="21" spans="1:31" s="20" customFormat="1" ht="15">
      <c r="A21" s="14">
        <v>18</v>
      </c>
      <c r="B21" s="15" t="s">
        <v>112</v>
      </c>
      <c r="C21" s="14" t="s">
        <v>64</v>
      </c>
      <c r="D21" s="16">
        <v>952</v>
      </c>
      <c r="E21" s="17">
        <v>742</v>
      </c>
      <c r="F21" s="16">
        <v>854</v>
      </c>
      <c r="G21" s="17">
        <v>689</v>
      </c>
      <c r="H21" s="16"/>
      <c r="I21" s="16"/>
      <c r="J21" s="26">
        <v>834</v>
      </c>
      <c r="K21" s="27">
        <v>644</v>
      </c>
      <c r="L21" s="16"/>
      <c r="M21" s="17"/>
      <c r="N21" s="16">
        <v>888</v>
      </c>
      <c r="O21" s="17">
        <v>683</v>
      </c>
      <c r="P21" s="16">
        <v>1019</v>
      </c>
      <c r="Q21" s="17">
        <v>809</v>
      </c>
      <c r="R21" s="16"/>
      <c r="S21" s="17"/>
      <c r="T21" s="16"/>
      <c r="U21" s="16"/>
      <c r="V21" s="16"/>
      <c r="W21" s="16"/>
      <c r="X21" s="16">
        <v>959</v>
      </c>
      <c r="Y21" s="16">
        <v>769</v>
      </c>
      <c r="Z21" s="16">
        <v>965</v>
      </c>
      <c r="AA21" s="17">
        <v>785</v>
      </c>
      <c r="AB21" s="14">
        <f t="shared" si="0"/>
        <v>6471</v>
      </c>
      <c r="AC21" s="18">
        <f t="shared" si="2"/>
        <v>184.8857142857143</v>
      </c>
      <c r="AD21" s="18">
        <f t="shared" si="3"/>
        <v>146.31428571428572</v>
      </c>
      <c r="AE21" s="19">
        <f t="shared" si="1"/>
        <v>34.94857142857143</v>
      </c>
    </row>
    <row r="22" spans="1:31" s="20" customFormat="1" ht="15">
      <c r="A22" s="14">
        <v>19</v>
      </c>
      <c r="B22" s="15" t="s">
        <v>122</v>
      </c>
      <c r="C22" s="14" t="s">
        <v>58</v>
      </c>
      <c r="D22" s="16">
        <v>860</v>
      </c>
      <c r="E22" s="16">
        <v>785</v>
      </c>
      <c r="F22" s="16">
        <v>914</v>
      </c>
      <c r="G22" s="16">
        <v>784</v>
      </c>
      <c r="H22" s="16">
        <v>1028</v>
      </c>
      <c r="I22" s="16">
        <v>898</v>
      </c>
      <c r="J22" s="21">
        <v>943</v>
      </c>
      <c r="K22" s="16">
        <v>843</v>
      </c>
      <c r="L22" s="16">
        <v>970</v>
      </c>
      <c r="M22" s="16">
        <v>870</v>
      </c>
      <c r="N22" s="16">
        <v>881</v>
      </c>
      <c r="O22" s="17">
        <v>791</v>
      </c>
      <c r="P22" s="16">
        <v>987</v>
      </c>
      <c r="Q22" s="17">
        <v>892</v>
      </c>
      <c r="R22" s="16"/>
      <c r="S22" s="16"/>
      <c r="T22" s="16"/>
      <c r="U22" s="17"/>
      <c r="V22" s="16">
        <v>808</v>
      </c>
      <c r="W22" s="16">
        <v>718</v>
      </c>
      <c r="X22" s="16"/>
      <c r="Y22" s="17"/>
      <c r="Z22" s="16"/>
      <c r="AA22" s="17"/>
      <c r="AB22" s="14">
        <f t="shared" si="0"/>
        <v>7391</v>
      </c>
      <c r="AC22" s="18">
        <f t="shared" si="2"/>
        <v>184.775</v>
      </c>
      <c r="AD22" s="18">
        <f t="shared" si="3"/>
        <v>164.525</v>
      </c>
      <c r="AE22" s="19">
        <f t="shared" si="1"/>
        <v>20.379999999999995</v>
      </c>
    </row>
    <row r="23" spans="1:31" s="20" customFormat="1" ht="15">
      <c r="A23" s="14">
        <v>20</v>
      </c>
      <c r="B23" s="15" t="s">
        <v>109</v>
      </c>
      <c r="C23" s="14" t="s">
        <v>59</v>
      </c>
      <c r="D23" s="16">
        <v>858</v>
      </c>
      <c r="E23" s="17">
        <v>763</v>
      </c>
      <c r="F23" s="16">
        <v>1023</v>
      </c>
      <c r="G23" s="16">
        <v>873</v>
      </c>
      <c r="H23" s="16">
        <v>976</v>
      </c>
      <c r="I23" s="17">
        <v>871</v>
      </c>
      <c r="J23" s="16">
        <v>819</v>
      </c>
      <c r="K23" s="16">
        <v>729</v>
      </c>
      <c r="L23" s="16">
        <v>904</v>
      </c>
      <c r="M23" s="16">
        <v>789</v>
      </c>
      <c r="N23" s="16">
        <v>1004</v>
      </c>
      <c r="O23" s="16">
        <v>889</v>
      </c>
      <c r="P23" s="16">
        <v>938</v>
      </c>
      <c r="Q23" s="16">
        <v>833</v>
      </c>
      <c r="R23" s="16"/>
      <c r="S23" s="16"/>
      <c r="T23" s="16"/>
      <c r="U23" s="16"/>
      <c r="V23" s="16"/>
      <c r="W23" s="16"/>
      <c r="X23" s="16"/>
      <c r="Y23" s="16"/>
      <c r="Z23" s="16">
        <v>860</v>
      </c>
      <c r="AA23" s="16">
        <v>755</v>
      </c>
      <c r="AB23" s="14">
        <f t="shared" si="0"/>
        <v>7382</v>
      </c>
      <c r="AC23" s="18">
        <f t="shared" si="2"/>
        <v>184.55</v>
      </c>
      <c r="AD23" s="18">
        <f t="shared" si="3"/>
        <v>162.55</v>
      </c>
      <c r="AE23" s="19">
        <f t="shared" si="1"/>
        <v>21.959999999999994</v>
      </c>
    </row>
    <row r="24" spans="1:31" s="20" customFormat="1" ht="15">
      <c r="A24" s="14">
        <v>21</v>
      </c>
      <c r="B24" s="15" t="s">
        <v>124</v>
      </c>
      <c r="C24" s="14" t="s">
        <v>58</v>
      </c>
      <c r="D24" s="16">
        <v>995</v>
      </c>
      <c r="E24" s="17">
        <v>940</v>
      </c>
      <c r="F24" s="16">
        <v>915</v>
      </c>
      <c r="G24" s="17">
        <v>905</v>
      </c>
      <c r="H24" s="16">
        <v>989</v>
      </c>
      <c r="I24" s="17">
        <v>969</v>
      </c>
      <c r="J24" s="16">
        <v>1038</v>
      </c>
      <c r="K24" s="17">
        <v>1028</v>
      </c>
      <c r="L24" s="16">
        <v>823</v>
      </c>
      <c r="M24" s="17">
        <v>823</v>
      </c>
      <c r="N24" s="16">
        <v>883</v>
      </c>
      <c r="O24" s="17">
        <v>868</v>
      </c>
      <c r="P24" s="16">
        <v>897</v>
      </c>
      <c r="Q24" s="17">
        <v>877</v>
      </c>
      <c r="R24" s="16"/>
      <c r="S24" s="16"/>
      <c r="T24" s="16"/>
      <c r="U24" s="17"/>
      <c r="V24" s="16">
        <v>818</v>
      </c>
      <c r="W24" s="16">
        <v>793</v>
      </c>
      <c r="X24" s="16"/>
      <c r="Y24" s="16"/>
      <c r="Z24" s="16"/>
      <c r="AA24" s="16"/>
      <c r="AB24" s="14">
        <f t="shared" si="0"/>
        <v>7358</v>
      </c>
      <c r="AC24" s="18">
        <f t="shared" si="2"/>
        <v>183.95</v>
      </c>
      <c r="AD24" s="18">
        <f t="shared" si="3"/>
        <v>180.075</v>
      </c>
      <c r="AE24" s="19">
        <f t="shared" si="1"/>
        <v>7.940000000000009</v>
      </c>
    </row>
    <row r="25" spans="1:31" s="20" customFormat="1" ht="15">
      <c r="A25" s="14">
        <v>22</v>
      </c>
      <c r="B25" s="15" t="s">
        <v>173</v>
      </c>
      <c r="C25" s="14" t="s">
        <v>60</v>
      </c>
      <c r="D25" s="16"/>
      <c r="E25" s="17"/>
      <c r="F25" s="16">
        <v>971</v>
      </c>
      <c r="G25" s="17">
        <v>971</v>
      </c>
      <c r="H25" s="16"/>
      <c r="I25" s="17"/>
      <c r="J25" s="16"/>
      <c r="K25" s="17"/>
      <c r="L25" s="16"/>
      <c r="M25" s="16"/>
      <c r="N25" s="16">
        <v>868</v>
      </c>
      <c r="O25" s="16">
        <v>868</v>
      </c>
      <c r="P25" s="16"/>
      <c r="Q25" s="17"/>
      <c r="R25" s="16"/>
      <c r="S25" s="17"/>
      <c r="T25" s="16"/>
      <c r="U25" s="16"/>
      <c r="V25" s="16"/>
      <c r="W25" s="16"/>
      <c r="X25" s="16"/>
      <c r="Y25" s="16"/>
      <c r="Z25" s="16"/>
      <c r="AA25" s="17"/>
      <c r="AB25" s="14">
        <f t="shared" si="0"/>
        <v>1839</v>
      </c>
      <c r="AC25" s="18">
        <f t="shared" si="2"/>
        <v>183.9</v>
      </c>
      <c r="AD25" s="18">
        <f t="shared" si="3"/>
        <v>183.9</v>
      </c>
      <c r="AE25" s="19">
        <f t="shared" si="1"/>
        <v>4.8799999999999955</v>
      </c>
    </row>
    <row r="26" spans="1:31" s="20" customFormat="1" ht="15">
      <c r="A26" s="14">
        <v>23</v>
      </c>
      <c r="B26" s="15" t="s">
        <v>177</v>
      </c>
      <c r="C26" s="14" t="s">
        <v>130</v>
      </c>
      <c r="D26" s="16"/>
      <c r="E26" s="16"/>
      <c r="F26" s="16">
        <v>949</v>
      </c>
      <c r="G26" s="16">
        <v>889</v>
      </c>
      <c r="H26" s="16">
        <v>855</v>
      </c>
      <c r="I26" s="17">
        <v>805</v>
      </c>
      <c r="J26" s="16"/>
      <c r="K26" s="16"/>
      <c r="L26" s="16">
        <v>984</v>
      </c>
      <c r="M26" s="16">
        <v>904</v>
      </c>
      <c r="N26" s="22">
        <v>913</v>
      </c>
      <c r="O26" s="23">
        <v>848</v>
      </c>
      <c r="P26" s="16">
        <v>944</v>
      </c>
      <c r="Q26" s="16">
        <v>874</v>
      </c>
      <c r="R26" s="16">
        <v>863</v>
      </c>
      <c r="S26" s="16">
        <v>793</v>
      </c>
      <c r="T26" s="16"/>
      <c r="U26" s="16"/>
      <c r="V26" s="16"/>
      <c r="W26" s="16"/>
      <c r="X26" s="16"/>
      <c r="Y26" s="16"/>
      <c r="Z26" s="16"/>
      <c r="AA26" s="17"/>
      <c r="AB26" s="14">
        <f t="shared" si="0"/>
        <v>5508</v>
      </c>
      <c r="AC26" s="18">
        <f t="shared" si="2"/>
        <v>183.6</v>
      </c>
      <c r="AD26" s="18">
        <f t="shared" si="3"/>
        <v>170.43333333333334</v>
      </c>
      <c r="AE26" s="19">
        <f t="shared" si="1"/>
        <v>15.65333333333333</v>
      </c>
    </row>
    <row r="27" spans="1:31" s="20" customFormat="1" ht="15">
      <c r="A27" s="14">
        <v>24</v>
      </c>
      <c r="B27" s="15" t="s">
        <v>135</v>
      </c>
      <c r="C27" s="14" t="s">
        <v>74</v>
      </c>
      <c r="D27" s="16">
        <v>845</v>
      </c>
      <c r="E27" s="16">
        <v>690</v>
      </c>
      <c r="F27" s="16">
        <v>923</v>
      </c>
      <c r="G27" s="16">
        <v>713</v>
      </c>
      <c r="H27" s="16">
        <v>887</v>
      </c>
      <c r="I27" s="16">
        <v>687</v>
      </c>
      <c r="J27" s="16">
        <v>889</v>
      </c>
      <c r="K27" s="26">
        <v>684</v>
      </c>
      <c r="L27" s="16">
        <v>999</v>
      </c>
      <c r="M27" s="17">
        <v>794</v>
      </c>
      <c r="N27" s="16">
        <v>863</v>
      </c>
      <c r="O27" s="17">
        <v>673</v>
      </c>
      <c r="P27" s="16">
        <v>958</v>
      </c>
      <c r="Q27" s="17">
        <v>763</v>
      </c>
      <c r="R27" s="16">
        <v>953</v>
      </c>
      <c r="S27" s="16">
        <v>763</v>
      </c>
      <c r="T27" s="16"/>
      <c r="U27" s="17"/>
      <c r="V27" s="16">
        <v>951</v>
      </c>
      <c r="W27" s="16">
        <v>766</v>
      </c>
      <c r="X27" s="16">
        <v>907</v>
      </c>
      <c r="Y27" s="17">
        <v>727</v>
      </c>
      <c r="Z27" s="16"/>
      <c r="AA27" s="17"/>
      <c r="AB27" s="14">
        <f t="shared" si="0"/>
        <v>9175</v>
      </c>
      <c r="AC27" s="18">
        <f t="shared" si="2"/>
        <v>183.5</v>
      </c>
      <c r="AD27" s="18">
        <f t="shared" si="3"/>
        <v>145.2</v>
      </c>
      <c r="AE27" s="19">
        <f t="shared" si="1"/>
        <v>35.84000000000001</v>
      </c>
    </row>
    <row r="28" spans="1:31" s="20" customFormat="1" ht="15">
      <c r="A28" s="14">
        <v>25</v>
      </c>
      <c r="B28" s="15" t="s">
        <v>92</v>
      </c>
      <c r="C28" s="14" t="s">
        <v>70</v>
      </c>
      <c r="D28" s="16">
        <v>889</v>
      </c>
      <c r="E28" s="17">
        <v>589</v>
      </c>
      <c r="F28" s="16">
        <v>838</v>
      </c>
      <c r="G28" s="17">
        <v>548</v>
      </c>
      <c r="H28" s="16">
        <v>927</v>
      </c>
      <c r="I28" s="16">
        <v>627</v>
      </c>
      <c r="J28" s="16">
        <v>939</v>
      </c>
      <c r="K28" s="16">
        <v>649</v>
      </c>
      <c r="L28" s="16">
        <v>804</v>
      </c>
      <c r="M28" s="16">
        <v>529</v>
      </c>
      <c r="N28" s="16">
        <v>925</v>
      </c>
      <c r="O28" s="17">
        <v>635</v>
      </c>
      <c r="P28" s="16">
        <v>921</v>
      </c>
      <c r="Q28" s="17">
        <v>636</v>
      </c>
      <c r="R28" s="16"/>
      <c r="S28" s="16"/>
      <c r="T28" s="16">
        <v>1049</v>
      </c>
      <c r="U28" s="17">
        <v>769</v>
      </c>
      <c r="V28" s="16">
        <v>950</v>
      </c>
      <c r="W28" s="16">
        <v>690</v>
      </c>
      <c r="X28" s="16"/>
      <c r="Y28" s="16"/>
      <c r="Z28" s="16"/>
      <c r="AA28" s="17"/>
      <c r="AB28" s="14">
        <f t="shared" si="0"/>
        <v>8242</v>
      </c>
      <c r="AC28" s="18">
        <f t="shared" si="2"/>
        <v>183.15555555555557</v>
      </c>
      <c r="AD28" s="18">
        <f t="shared" si="3"/>
        <v>126.04444444444444</v>
      </c>
      <c r="AE28" s="19">
        <f t="shared" si="1"/>
        <v>51.164444444444456</v>
      </c>
    </row>
    <row r="29" spans="1:31" s="20" customFormat="1" ht="15">
      <c r="A29" s="14">
        <v>26</v>
      </c>
      <c r="B29" s="15" t="s">
        <v>89</v>
      </c>
      <c r="C29" s="14" t="s">
        <v>62</v>
      </c>
      <c r="D29" s="16">
        <v>999</v>
      </c>
      <c r="E29" s="16">
        <v>819</v>
      </c>
      <c r="F29" s="16">
        <v>836</v>
      </c>
      <c r="G29" s="17">
        <v>731</v>
      </c>
      <c r="H29" s="16"/>
      <c r="I29" s="17"/>
      <c r="J29" s="16"/>
      <c r="K29" s="17"/>
      <c r="L29" s="16">
        <v>888</v>
      </c>
      <c r="M29" s="16">
        <v>748</v>
      </c>
      <c r="N29" s="22">
        <v>940</v>
      </c>
      <c r="O29" s="23">
        <v>795</v>
      </c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7"/>
      <c r="AB29" s="14">
        <f t="shared" si="0"/>
        <v>3663</v>
      </c>
      <c r="AC29" s="18">
        <f t="shared" si="2"/>
        <v>183.15</v>
      </c>
      <c r="AD29" s="18">
        <f t="shared" si="3"/>
        <v>154.65</v>
      </c>
      <c r="AE29" s="19">
        <f t="shared" si="1"/>
        <v>28.279999999999998</v>
      </c>
    </row>
    <row r="30" spans="1:31" s="20" customFormat="1" ht="15">
      <c r="A30" s="14">
        <v>27</v>
      </c>
      <c r="B30" s="15" t="s">
        <v>176</v>
      </c>
      <c r="C30" s="14" t="s">
        <v>130</v>
      </c>
      <c r="D30" s="16"/>
      <c r="E30" s="16"/>
      <c r="F30" s="16">
        <v>889</v>
      </c>
      <c r="G30" s="17">
        <v>674</v>
      </c>
      <c r="H30" s="16">
        <v>934</v>
      </c>
      <c r="I30" s="17">
        <v>714</v>
      </c>
      <c r="J30" s="16">
        <v>854</v>
      </c>
      <c r="K30" s="17">
        <v>649</v>
      </c>
      <c r="L30" s="16"/>
      <c r="M30" s="17"/>
      <c r="N30" s="16">
        <v>979</v>
      </c>
      <c r="O30" s="17">
        <v>764</v>
      </c>
      <c r="P30" s="16"/>
      <c r="Q30" s="17"/>
      <c r="R30" s="16"/>
      <c r="S30" s="17"/>
      <c r="T30" s="16"/>
      <c r="U30" s="16"/>
      <c r="V30" s="16"/>
      <c r="W30" s="16"/>
      <c r="X30" s="16"/>
      <c r="Y30" s="16"/>
      <c r="Z30" s="16"/>
      <c r="AA30" s="16"/>
      <c r="AB30" s="14">
        <f t="shared" si="0"/>
        <v>3656</v>
      </c>
      <c r="AC30" s="18">
        <f t="shared" si="4"/>
        <v>182.8</v>
      </c>
      <c r="AD30" s="18">
        <f t="shared" si="3"/>
        <v>140.05</v>
      </c>
      <c r="AE30" s="19">
        <f t="shared" si="1"/>
        <v>39.959999999999994</v>
      </c>
    </row>
    <row r="31" spans="1:31" s="20" customFormat="1" ht="15">
      <c r="A31" s="14">
        <v>28</v>
      </c>
      <c r="B31" s="15" t="s">
        <v>102</v>
      </c>
      <c r="C31" s="14" t="s">
        <v>63</v>
      </c>
      <c r="D31" s="16">
        <v>845</v>
      </c>
      <c r="E31" s="17">
        <v>710</v>
      </c>
      <c r="F31" s="16">
        <v>869</v>
      </c>
      <c r="G31" s="16">
        <v>679</v>
      </c>
      <c r="H31" s="16"/>
      <c r="I31" s="17"/>
      <c r="J31" s="26">
        <v>924</v>
      </c>
      <c r="K31" s="27">
        <v>719</v>
      </c>
      <c r="L31" s="16">
        <v>1001</v>
      </c>
      <c r="M31" s="17">
        <v>801</v>
      </c>
      <c r="N31" s="16">
        <v>874</v>
      </c>
      <c r="O31" s="17">
        <v>694</v>
      </c>
      <c r="P31" s="16">
        <v>950</v>
      </c>
      <c r="Q31" s="17">
        <v>765</v>
      </c>
      <c r="R31" s="16"/>
      <c r="S31" s="17"/>
      <c r="T31" s="16"/>
      <c r="U31" s="16"/>
      <c r="V31" s="16">
        <v>923</v>
      </c>
      <c r="W31" s="16">
        <v>743</v>
      </c>
      <c r="X31" s="16"/>
      <c r="Y31" s="16"/>
      <c r="Z31" s="16"/>
      <c r="AA31" s="16"/>
      <c r="AB31" s="14">
        <f t="shared" si="0"/>
        <v>6386</v>
      </c>
      <c r="AC31" s="18">
        <f>AVERAGE(D31,F31,H31,J31,L31,N31,R31,P31,T31,V31,X31,Z31)/5</f>
        <v>182.45714285714286</v>
      </c>
      <c r="AD31" s="18">
        <f>AVERAGE(E31,G31,I31,K31,M31,O31,S31,Q31,U31,W31,Y31,AA31)/5</f>
        <v>146.0285714285714</v>
      </c>
      <c r="AE31" s="19">
        <f t="shared" si="1"/>
        <v>35.177142857142876</v>
      </c>
    </row>
    <row r="32" spans="1:31" s="20" customFormat="1" ht="15">
      <c r="A32" s="14">
        <v>29</v>
      </c>
      <c r="B32" s="15" t="s">
        <v>87</v>
      </c>
      <c r="C32" s="14" t="s">
        <v>69</v>
      </c>
      <c r="D32" s="16">
        <v>866</v>
      </c>
      <c r="E32" s="17">
        <v>566</v>
      </c>
      <c r="F32" s="16"/>
      <c r="G32" s="16"/>
      <c r="H32" s="16">
        <v>854</v>
      </c>
      <c r="I32" s="16">
        <v>554</v>
      </c>
      <c r="J32" s="26"/>
      <c r="K32" s="26"/>
      <c r="L32" s="16">
        <v>905</v>
      </c>
      <c r="M32" s="16">
        <v>605</v>
      </c>
      <c r="N32" s="16">
        <v>902</v>
      </c>
      <c r="O32" s="17">
        <v>602</v>
      </c>
      <c r="P32" s="16">
        <v>969</v>
      </c>
      <c r="Q32" s="17">
        <v>674</v>
      </c>
      <c r="R32" s="16">
        <v>884</v>
      </c>
      <c r="S32" s="16">
        <v>604</v>
      </c>
      <c r="T32" s="16"/>
      <c r="U32" s="17"/>
      <c r="V32" s="16"/>
      <c r="W32" s="16"/>
      <c r="X32" s="16">
        <v>1006</v>
      </c>
      <c r="Y32" s="16">
        <v>726</v>
      </c>
      <c r="Z32" s="16"/>
      <c r="AA32" s="16"/>
      <c r="AB32" s="14">
        <f t="shared" si="0"/>
        <v>6386</v>
      </c>
      <c r="AC32" s="18">
        <f>AVERAGE(D32,F32,H32,J32,L32,N32,R32,P32,T32,V32,X32,Z32)/5</f>
        <v>182.45714285714286</v>
      </c>
      <c r="AD32" s="18">
        <f>AVERAGE(E32,G32,I32,K32,M32,O32,S32,Q32,U32,W32,Y32,AA32)/5</f>
        <v>123.74285714285713</v>
      </c>
      <c r="AE32" s="19">
        <f t="shared" si="1"/>
        <v>53.0057142857143</v>
      </c>
    </row>
    <row r="33" spans="1:31" s="20" customFormat="1" ht="15">
      <c r="A33" s="14">
        <v>30</v>
      </c>
      <c r="B33" s="15" t="s">
        <v>85</v>
      </c>
      <c r="C33" s="14" t="s">
        <v>71</v>
      </c>
      <c r="D33" s="16">
        <v>826</v>
      </c>
      <c r="E33" s="16">
        <v>691</v>
      </c>
      <c r="F33" s="16">
        <v>960</v>
      </c>
      <c r="G33" s="16">
        <v>755</v>
      </c>
      <c r="H33" s="16">
        <v>911</v>
      </c>
      <c r="I33" s="16">
        <v>731</v>
      </c>
      <c r="J33" s="16">
        <v>986</v>
      </c>
      <c r="K33" s="16">
        <v>806</v>
      </c>
      <c r="L33" s="16">
        <v>881</v>
      </c>
      <c r="M33" s="16">
        <v>716</v>
      </c>
      <c r="N33" s="16">
        <v>881</v>
      </c>
      <c r="O33" s="17">
        <v>711</v>
      </c>
      <c r="P33" s="16">
        <v>972</v>
      </c>
      <c r="Q33" s="17">
        <v>802</v>
      </c>
      <c r="R33" s="16"/>
      <c r="S33" s="16"/>
      <c r="T33" s="16">
        <v>880</v>
      </c>
      <c r="U33" s="17">
        <v>715</v>
      </c>
      <c r="V33" s="16"/>
      <c r="W33" s="16"/>
      <c r="X33" s="16"/>
      <c r="Y33" s="16"/>
      <c r="Z33" s="16"/>
      <c r="AA33" s="17"/>
      <c r="AB33" s="14">
        <f t="shared" si="0"/>
        <v>7297</v>
      </c>
      <c r="AC33" s="18">
        <f t="shared" si="2"/>
        <v>182.425</v>
      </c>
      <c r="AD33" s="18">
        <f t="shared" si="3"/>
        <v>148.175</v>
      </c>
      <c r="AE33" s="19">
        <f t="shared" si="1"/>
        <v>33.459999999999994</v>
      </c>
    </row>
    <row r="34" spans="1:31" s="20" customFormat="1" ht="15">
      <c r="A34" s="14">
        <v>31</v>
      </c>
      <c r="B34" s="15" t="s">
        <v>105</v>
      </c>
      <c r="C34" s="14" t="s">
        <v>116</v>
      </c>
      <c r="D34" s="16">
        <v>906</v>
      </c>
      <c r="E34" s="16">
        <v>686</v>
      </c>
      <c r="F34" s="16">
        <v>890</v>
      </c>
      <c r="G34" s="17">
        <v>680</v>
      </c>
      <c r="H34" s="16"/>
      <c r="I34" s="17"/>
      <c r="J34" s="26"/>
      <c r="K34" s="27"/>
      <c r="L34" s="16">
        <v>980</v>
      </c>
      <c r="M34" s="17">
        <v>765</v>
      </c>
      <c r="N34" s="16">
        <v>940</v>
      </c>
      <c r="O34" s="17">
        <v>750</v>
      </c>
      <c r="P34" s="16">
        <v>856</v>
      </c>
      <c r="Q34" s="17">
        <v>671</v>
      </c>
      <c r="R34" s="16">
        <v>885</v>
      </c>
      <c r="S34" s="17">
        <v>695</v>
      </c>
      <c r="T34" s="16"/>
      <c r="U34" s="16"/>
      <c r="V34" s="16"/>
      <c r="W34" s="16"/>
      <c r="X34" s="16"/>
      <c r="Y34" s="16"/>
      <c r="Z34" s="16">
        <v>920</v>
      </c>
      <c r="AA34" s="17">
        <v>725</v>
      </c>
      <c r="AB34" s="14">
        <f t="shared" si="0"/>
        <v>6377</v>
      </c>
      <c r="AC34" s="18">
        <f t="shared" si="2"/>
        <v>182.2</v>
      </c>
      <c r="AD34" s="18">
        <f t="shared" si="3"/>
        <v>142.05714285714288</v>
      </c>
      <c r="AE34" s="19">
        <f t="shared" si="1"/>
        <v>38.3542857142857</v>
      </c>
    </row>
    <row r="35" spans="1:31" s="20" customFormat="1" ht="15">
      <c r="A35" s="14">
        <v>32</v>
      </c>
      <c r="B35" s="15" t="s">
        <v>91</v>
      </c>
      <c r="C35" s="14" t="s">
        <v>62</v>
      </c>
      <c r="D35" s="16">
        <v>919</v>
      </c>
      <c r="E35" s="17">
        <v>734</v>
      </c>
      <c r="F35" s="16">
        <v>873</v>
      </c>
      <c r="G35" s="17">
        <v>698</v>
      </c>
      <c r="H35" s="16">
        <v>930</v>
      </c>
      <c r="I35" s="17">
        <v>745</v>
      </c>
      <c r="J35" s="16">
        <v>858</v>
      </c>
      <c r="K35" s="17">
        <v>678</v>
      </c>
      <c r="L35" s="16">
        <v>968</v>
      </c>
      <c r="M35" s="17">
        <v>778</v>
      </c>
      <c r="N35" s="16">
        <v>926</v>
      </c>
      <c r="O35" s="17">
        <v>746</v>
      </c>
      <c r="P35" s="16">
        <v>938</v>
      </c>
      <c r="Q35" s="17">
        <v>763</v>
      </c>
      <c r="R35" s="16"/>
      <c r="S35" s="17"/>
      <c r="T35" s="16">
        <v>873</v>
      </c>
      <c r="U35" s="16">
        <v>703</v>
      </c>
      <c r="V35" s="16"/>
      <c r="W35" s="16"/>
      <c r="X35" s="16"/>
      <c r="Y35" s="16"/>
      <c r="Z35" s="16"/>
      <c r="AA35" s="17"/>
      <c r="AB35" s="14">
        <f t="shared" si="0"/>
        <v>7285</v>
      </c>
      <c r="AC35" s="18">
        <f t="shared" si="2"/>
        <v>182.125</v>
      </c>
      <c r="AD35" s="18">
        <f t="shared" si="3"/>
        <v>146.125</v>
      </c>
      <c r="AE35" s="19">
        <f aca="true" t="shared" si="5" ref="AE35:AE48">IF((190-AD35)*0.8&gt;60,60,(190-AD35)*0.8)</f>
        <v>35.1</v>
      </c>
    </row>
    <row r="36" spans="1:31" s="20" customFormat="1" ht="15">
      <c r="A36" s="14">
        <v>33</v>
      </c>
      <c r="B36" s="15" t="s">
        <v>170</v>
      </c>
      <c r="C36" s="14" t="s">
        <v>61</v>
      </c>
      <c r="D36" s="16"/>
      <c r="E36" s="17"/>
      <c r="F36" s="16">
        <v>888</v>
      </c>
      <c r="G36" s="16">
        <v>743</v>
      </c>
      <c r="H36" s="16"/>
      <c r="I36" s="17"/>
      <c r="J36" s="16">
        <v>983</v>
      </c>
      <c r="K36" s="17">
        <v>818</v>
      </c>
      <c r="L36" s="16">
        <v>866</v>
      </c>
      <c r="M36" s="16">
        <v>731</v>
      </c>
      <c r="N36" s="22">
        <v>900</v>
      </c>
      <c r="O36" s="22">
        <v>750</v>
      </c>
      <c r="P36" s="16"/>
      <c r="Q36" s="16"/>
      <c r="R36" s="16"/>
      <c r="S36" s="16"/>
      <c r="T36" s="16"/>
      <c r="U36" s="16"/>
      <c r="V36" s="16">
        <v>905</v>
      </c>
      <c r="W36" s="16">
        <v>755</v>
      </c>
      <c r="X36" s="16"/>
      <c r="Y36" s="16"/>
      <c r="Z36" s="16"/>
      <c r="AA36" s="17"/>
      <c r="AB36" s="14">
        <f aca="true" t="shared" si="6" ref="AB36:AB67">SUM(D36+F36+H36+J36+L36+N36+R36+P36+T36+V36+X36+Z36)</f>
        <v>4542</v>
      </c>
      <c r="AC36" s="18">
        <f t="shared" si="2"/>
        <v>181.68</v>
      </c>
      <c r="AD36" s="18">
        <f t="shared" si="3"/>
        <v>151.88</v>
      </c>
      <c r="AE36" s="19">
        <f t="shared" si="1"/>
        <v>30.496000000000006</v>
      </c>
    </row>
    <row r="37" spans="1:31" s="20" customFormat="1" ht="15">
      <c r="A37" s="14">
        <v>34</v>
      </c>
      <c r="B37" s="15" t="s">
        <v>132</v>
      </c>
      <c r="C37" s="14" t="s">
        <v>130</v>
      </c>
      <c r="D37" s="16">
        <v>894</v>
      </c>
      <c r="E37" s="16">
        <v>599</v>
      </c>
      <c r="F37" s="16"/>
      <c r="G37" s="16"/>
      <c r="H37" s="16"/>
      <c r="I37" s="16"/>
      <c r="J37" s="26">
        <v>861</v>
      </c>
      <c r="K37" s="26">
        <v>581</v>
      </c>
      <c r="L37" s="16">
        <v>918</v>
      </c>
      <c r="M37" s="16">
        <v>628</v>
      </c>
      <c r="N37" s="16"/>
      <c r="O37" s="17"/>
      <c r="P37" s="16"/>
      <c r="Q37" s="17"/>
      <c r="R37" s="16">
        <v>960</v>
      </c>
      <c r="S37" s="16">
        <v>680</v>
      </c>
      <c r="T37" s="16"/>
      <c r="U37" s="17"/>
      <c r="V37" s="16"/>
      <c r="W37" s="16"/>
      <c r="X37" s="16"/>
      <c r="Y37" s="16"/>
      <c r="Z37" s="16"/>
      <c r="AA37" s="16"/>
      <c r="AB37" s="14">
        <f t="shared" si="6"/>
        <v>3633</v>
      </c>
      <c r="AC37" s="18">
        <f t="shared" si="2"/>
        <v>181.65</v>
      </c>
      <c r="AD37" s="18">
        <f t="shared" si="3"/>
        <v>124.4</v>
      </c>
      <c r="AE37" s="19">
        <f t="shared" si="1"/>
        <v>52.48</v>
      </c>
    </row>
    <row r="38" spans="1:31" s="20" customFormat="1" ht="15">
      <c r="A38" s="14">
        <v>35</v>
      </c>
      <c r="B38" s="15" t="s">
        <v>168</v>
      </c>
      <c r="C38" s="14" t="s">
        <v>75</v>
      </c>
      <c r="D38" s="16"/>
      <c r="E38" s="17"/>
      <c r="F38" s="16">
        <v>908</v>
      </c>
      <c r="G38" s="17">
        <v>648</v>
      </c>
      <c r="H38" s="16"/>
      <c r="I38" s="17"/>
      <c r="J38" s="26"/>
      <c r="K38" s="17"/>
      <c r="L38" s="16"/>
      <c r="M38" s="16"/>
      <c r="N38" s="16"/>
      <c r="O38" s="16"/>
      <c r="P38" s="16"/>
      <c r="Q38" s="17"/>
      <c r="R38" s="16"/>
      <c r="S38" s="17"/>
      <c r="T38" s="16"/>
      <c r="U38" s="17"/>
      <c r="V38" s="16"/>
      <c r="W38" s="16"/>
      <c r="X38" s="16"/>
      <c r="Y38" s="16"/>
      <c r="Z38" s="16"/>
      <c r="AA38" s="16"/>
      <c r="AB38" s="14">
        <f t="shared" si="6"/>
        <v>908</v>
      </c>
      <c r="AC38" s="18">
        <f t="shared" si="2"/>
        <v>181.6</v>
      </c>
      <c r="AD38" s="18">
        <f t="shared" si="3"/>
        <v>129.6</v>
      </c>
      <c r="AE38" s="19">
        <f>IF((190-AD38)*0.8&gt;60,60,(190-AD38)*0.8)</f>
        <v>48.32000000000001</v>
      </c>
    </row>
    <row r="39" spans="1:31" s="20" customFormat="1" ht="15">
      <c r="A39" s="14">
        <v>36</v>
      </c>
      <c r="B39" s="15" t="s">
        <v>233</v>
      </c>
      <c r="C39" s="14" t="s">
        <v>71</v>
      </c>
      <c r="D39" s="16"/>
      <c r="E39" s="16"/>
      <c r="F39" s="16"/>
      <c r="G39" s="17"/>
      <c r="H39" s="16"/>
      <c r="I39" s="17"/>
      <c r="J39" s="26"/>
      <c r="K39" s="27"/>
      <c r="L39" s="16"/>
      <c r="M39" s="17"/>
      <c r="N39" s="16"/>
      <c r="O39" s="17"/>
      <c r="P39" s="16">
        <v>884</v>
      </c>
      <c r="Q39" s="17">
        <v>714</v>
      </c>
      <c r="R39" s="16"/>
      <c r="S39" s="16"/>
      <c r="T39" s="16">
        <v>931</v>
      </c>
      <c r="U39" s="17">
        <v>741</v>
      </c>
      <c r="V39" s="16"/>
      <c r="W39" s="17"/>
      <c r="X39" s="16"/>
      <c r="Y39" s="16"/>
      <c r="Z39" s="16"/>
      <c r="AA39" s="16"/>
      <c r="AB39" s="14">
        <f t="shared" si="6"/>
        <v>1815</v>
      </c>
      <c r="AC39" s="18">
        <f t="shared" si="2"/>
        <v>181.5</v>
      </c>
      <c r="AD39" s="18">
        <f t="shared" si="3"/>
        <v>145.5</v>
      </c>
      <c r="AE39" s="19">
        <f t="shared" si="5"/>
        <v>35.6</v>
      </c>
    </row>
    <row r="40" spans="1:31" s="20" customFormat="1" ht="15">
      <c r="A40" s="14">
        <v>37</v>
      </c>
      <c r="B40" s="15" t="s">
        <v>157</v>
      </c>
      <c r="C40" s="14" t="s">
        <v>145</v>
      </c>
      <c r="D40" s="16">
        <v>884</v>
      </c>
      <c r="E40" s="17">
        <v>654</v>
      </c>
      <c r="F40" s="16">
        <v>877</v>
      </c>
      <c r="G40" s="17">
        <v>642</v>
      </c>
      <c r="H40" s="16">
        <v>975</v>
      </c>
      <c r="I40" s="17">
        <v>735</v>
      </c>
      <c r="J40" s="16">
        <v>858</v>
      </c>
      <c r="K40" s="17">
        <v>638</v>
      </c>
      <c r="L40" s="16">
        <v>828</v>
      </c>
      <c r="M40" s="16">
        <v>603</v>
      </c>
      <c r="N40" s="16">
        <v>893</v>
      </c>
      <c r="O40" s="17">
        <v>658</v>
      </c>
      <c r="P40" s="16">
        <v>889</v>
      </c>
      <c r="Q40" s="17">
        <v>654</v>
      </c>
      <c r="R40" s="16">
        <v>907</v>
      </c>
      <c r="S40" s="16">
        <v>672</v>
      </c>
      <c r="T40" s="16">
        <v>960</v>
      </c>
      <c r="U40" s="17">
        <v>725</v>
      </c>
      <c r="V40" s="16">
        <v>985</v>
      </c>
      <c r="W40" s="16">
        <v>755</v>
      </c>
      <c r="X40" s="16"/>
      <c r="Y40" s="16"/>
      <c r="Z40" s="16"/>
      <c r="AA40" s="17"/>
      <c r="AB40" s="14">
        <f t="shared" si="6"/>
        <v>9056</v>
      </c>
      <c r="AC40" s="18">
        <f t="shared" si="2"/>
        <v>181.12</v>
      </c>
      <c r="AD40" s="18">
        <f t="shared" si="3"/>
        <v>134.72</v>
      </c>
      <c r="AE40" s="19">
        <f t="shared" si="5"/>
        <v>44.224000000000004</v>
      </c>
    </row>
    <row r="41" spans="1:31" s="20" customFormat="1" ht="15">
      <c r="A41" s="14">
        <v>38</v>
      </c>
      <c r="B41" s="15" t="s">
        <v>195</v>
      </c>
      <c r="C41" s="14" t="s">
        <v>62</v>
      </c>
      <c r="D41" s="16"/>
      <c r="E41" s="16"/>
      <c r="F41" s="16"/>
      <c r="G41" s="16"/>
      <c r="H41" s="16">
        <v>905</v>
      </c>
      <c r="I41" s="17">
        <v>605</v>
      </c>
      <c r="J41" s="26">
        <v>872</v>
      </c>
      <c r="K41" s="26">
        <v>597</v>
      </c>
      <c r="L41" s="16"/>
      <c r="M41" s="17"/>
      <c r="N41" s="16"/>
      <c r="O41" s="17"/>
      <c r="P41" s="16">
        <v>909</v>
      </c>
      <c r="Q41" s="17">
        <v>629</v>
      </c>
      <c r="R41" s="16"/>
      <c r="S41" s="16"/>
      <c r="T41" s="16">
        <v>927</v>
      </c>
      <c r="U41" s="16">
        <v>657</v>
      </c>
      <c r="V41" s="16"/>
      <c r="W41" s="16"/>
      <c r="X41" s="16"/>
      <c r="Y41" s="17"/>
      <c r="Z41" s="16"/>
      <c r="AA41" s="16"/>
      <c r="AB41" s="14">
        <f t="shared" si="6"/>
        <v>3613</v>
      </c>
      <c r="AC41" s="18">
        <f t="shared" si="2"/>
        <v>180.65</v>
      </c>
      <c r="AD41" s="18">
        <f t="shared" si="3"/>
        <v>124.4</v>
      </c>
      <c r="AE41" s="19">
        <f t="shared" si="5"/>
        <v>52.48</v>
      </c>
    </row>
    <row r="42" spans="1:31" s="20" customFormat="1" ht="15">
      <c r="A42" s="14">
        <v>39</v>
      </c>
      <c r="B42" s="15" t="s">
        <v>134</v>
      </c>
      <c r="C42" s="14" t="s">
        <v>74</v>
      </c>
      <c r="D42" s="16">
        <v>868</v>
      </c>
      <c r="E42" s="17">
        <v>658</v>
      </c>
      <c r="F42" s="16">
        <v>1038</v>
      </c>
      <c r="G42" s="16">
        <v>803</v>
      </c>
      <c r="H42" s="16">
        <v>776</v>
      </c>
      <c r="I42" s="16">
        <v>601</v>
      </c>
      <c r="J42" s="16">
        <v>929</v>
      </c>
      <c r="K42" s="16">
        <v>719</v>
      </c>
      <c r="L42" s="16">
        <v>988</v>
      </c>
      <c r="M42" s="16">
        <v>783</v>
      </c>
      <c r="N42" s="16">
        <v>844</v>
      </c>
      <c r="O42" s="16">
        <v>654</v>
      </c>
      <c r="P42" s="16">
        <v>894</v>
      </c>
      <c r="Q42" s="17">
        <v>694</v>
      </c>
      <c r="R42" s="16">
        <v>868</v>
      </c>
      <c r="S42" s="16">
        <v>668</v>
      </c>
      <c r="T42" s="16"/>
      <c r="U42" s="16"/>
      <c r="V42" s="16">
        <v>936</v>
      </c>
      <c r="W42" s="16">
        <v>736</v>
      </c>
      <c r="X42" s="16">
        <v>872</v>
      </c>
      <c r="Y42" s="16">
        <v>672</v>
      </c>
      <c r="Z42" s="16"/>
      <c r="AA42" s="16"/>
      <c r="AB42" s="14">
        <f t="shared" si="6"/>
        <v>9013</v>
      </c>
      <c r="AC42" s="18">
        <f>AVERAGE(D42,F42,H42,J42,L42,N42,R42,P42,T42,V42,X42,Z42)/5</f>
        <v>180.26</v>
      </c>
      <c r="AD42" s="18">
        <f t="shared" si="3"/>
        <v>139.76</v>
      </c>
      <c r="AE42" s="19">
        <f t="shared" si="5"/>
        <v>40.19200000000001</v>
      </c>
    </row>
    <row r="43" spans="1:31" s="20" customFormat="1" ht="15">
      <c r="A43" s="14">
        <v>40</v>
      </c>
      <c r="B43" s="15" t="s">
        <v>190</v>
      </c>
      <c r="C43" s="14" t="s">
        <v>65</v>
      </c>
      <c r="D43" s="16"/>
      <c r="E43" s="17"/>
      <c r="F43" s="16"/>
      <c r="G43" s="17"/>
      <c r="H43" s="16">
        <v>835</v>
      </c>
      <c r="I43" s="17">
        <v>605</v>
      </c>
      <c r="J43" s="16"/>
      <c r="K43" s="17"/>
      <c r="L43" s="16"/>
      <c r="M43" s="17"/>
      <c r="N43" s="16">
        <v>965</v>
      </c>
      <c r="O43" s="17">
        <v>690</v>
      </c>
      <c r="P43" s="16"/>
      <c r="Q43" s="17"/>
      <c r="R43" s="16"/>
      <c r="S43" s="17"/>
      <c r="T43" s="16"/>
      <c r="U43" s="17"/>
      <c r="V43" s="14"/>
      <c r="W43" s="14"/>
      <c r="X43" s="14"/>
      <c r="Y43" s="14"/>
      <c r="Z43" s="14"/>
      <c r="AA43" s="14"/>
      <c r="AB43" s="14">
        <f t="shared" si="6"/>
        <v>1800</v>
      </c>
      <c r="AC43" s="18">
        <f>AVERAGE(D43,F43,H43,J43,L43,N43,R43,P43,T43,V43,X43,Z43)/5</f>
        <v>180</v>
      </c>
      <c r="AD43" s="18">
        <f>AVERAGE(E43,G43,I43,K43,M43,O43,S43,Q43,U43,W43,Y43,AA43)/5</f>
        <v>129.5</v>
      </c>
      <c r="AE43" s="19">
        <f t="shared" si="5"/>
        <v>48.400000000000006</v>
      </c>
    </row>
    <row r="44" spans="1:31" s="20" customFormat="1" ht="15">
      <c r="A44" s="14">
        <v>41</v>
      </c>
      <c r="B44" s="15" t="s">
        <v>165</v>
      </c>
      <c r="C44" s="14" t="s">
        <v>69</v>
      </c>
      <c r="D44" s="16"/>
      <c r="E44" s="16"/>
      <c r="F44" s="16">
        <v>863</v>
      </c>
      <c r="G44" s="16">
        <v>563</v>
      </c>
      <c r="H44" s="16">
        <v>961</v>
      </c>
      <c r="I44" s="16">
        <v>661</v>
      </c>
      <c r="J44" s="26">
        <v>871</v>
      </c>
      <c r="K44" s="26">
        <v>601</v>
      </c>
      <c r="L44" s="16">
        <v>940</v>
      </c>
      <c r="M44" s="16">
        <v>665</v>
      </c>
      <c r="N44" s="16">
        <v>869</v>
      </c>
      <c r="O44" s="16">
        <v>609</v>
      </c>
      <c r="P44" s="16">
        <v>942</v>
      </c>
      <c r="Q44" s="16">
        <v>677</v>
      </c>
      <c r="R44" s="16">
        <v>916</v>
      </c>
      <c r="S44" s="16">
        <v>661</v>
      </c>
      <c r="T44" s="16"/>
      <c r="U44" s="16"/>
      <c r="V44" s="16"/>
      <c r="W44" s="16"/>
      <c r="X44" s="16">
        <v>816</v>
      </c>
      <c r="Y44" s="16">
        <v>561</v>
      </c>
      <c r="Z44" s="16"/>
      <c r="AA44" s="16"/>
      <c r="AB44" s="14">
        <f t="shared" si="6"/>
        <v>7178</v>
      </c>
      <c r="AC44" s="18">
        <f t="shared" si="2"/>
        <v>179.45</v>
      </c>
      <c r="AD44" s="18">
        <f t="shared" si="3"/>
        <v>124.95</v>
      </c>
      <c r="AE44" s="19">
        <f t="shared" si="5"/>
        <v>52.04</v>
      </c>
    </row>
    <row r="45" spans="1:31" s="20" customFormat="1" ht="15">
      <c r="A45" s="14">
        <v>42</v>
      </c>
      <c r="B45" s="24" t="s">
        <v>216</v>
      </c>
      <c r="C45" s="14" t="s">
        <v>148</v>
      </c>
      <c r="D45" s="16"/>
      <c r="E45" s="17"/>
      <c r="F45" s="16"/>
      <c r="G45" s="16"/>
      <c r="H45" s="16"/>
      <c r="I45" s="17"/>
      <c r="J45" s="16"/>
      <c r="K45" s="17"/>
      <c r="L45" s="16">
        <v>851</v>
      </c>
      <c r="M45" s="17">
        <v>696</v>
      </c>
      <c r="N45" s="16">
        <v>966</v>
      </c>
      <c r="O45" s="17">
        <v>761</v>
      </c>
      <c r="P45" s="16">
        <v>868</v>
      </c>
      <c r="Q45" s="17">
        <v>693</v>
      </c>
      <c r="R45" s="16"/>
      <c r="S45" s="17"/>
      <c r="T45" s="16"/>
      <c r="U45" s="16"/>
      <c r="V45" s="16"/>
      <c r="W45" s="17"/>
      <c r="X45" s="16"/>
      <c r="Y45" s="16"/>
      <c r="Z45" s="16"/>
      <c r="AA45" s="16"/>
      <c r="AB45" s="14">
        <f t="shared" si="6"/>
        <v>2685</v>
      </c>
      <c r="AC45" s="18">
        <f t="shared" si="2"/>
        <v>179</v>
      </c>
      <c r="AD45" s="18">
        <f t="shared" si="3"/>
        <v>143.33333333333331</v>
      </c>
      <c r="AE45" s="19">
        <f t="shared" si="5"/>
        <v>37.33333333333335</v>
      </c>
    </row>
    <row r="46" spans="1:31" s="20" customFormat="1" ht="15">
      <c r="A46" s="14">
        <v>43</v>
      </c>
      <c r="B46" s="15" t="s">
        <v>192</v>
      </c>
      <c r="C46" s="14" t="s">
        <v>63</v>
      </c>
      <c r="D46" s="16"/>
      <c r="E46" s="16"/>
      <c r="F46" s="16"/>
      <c r="G46" s="16"/>
      <c r="H46" s="16">
        <v>947</v>
      </c>
      <c r="I46" s="16">
        <v>927</v>
      </c>
      <c r="J46" s="26"/>
      <c r="K46" s="27"/>
      <c r="L46" s="16"/>
      <c r="M46" s="16"/>
      <c r="N46" s="16">
        <v>913</v>
      </c>
      <c r="O46" s="17">
        <v>893</v>
      </c>
      <c r="P46" s="16"/>
      <c r="Q46" s="17"/>
      <c r="R46" s="16"/>
      <c r="S46" s="16"/>
      <c r="T46" s="16"/>
      <c r="U46" s="17"/>
      <c r="V46" s="16"/>
      <c r="W46" s="17"/>
      <c r="X46" s="16">
        <v>822</v>
      </c>
      <c r="Y46" s="16">
        <v>792</v>
      </c>
      <c r="Z46" s="16"/>
      <c r="AA46" s="16"/>
      <c r="AB46" s="14">
        <f t="shared" si="6"/>
        <v>2682</v>
      </c>
      <c r="AC46" s="18">
        <f t="shared" si="2"/>
        <v>178.8</v>
      </c>
      <c r="AD46" s="18">
        <f t="shared" si="3"/>
        <v>174.13333333333333</v>
      </c>
      <c r="AE46" s="19">
        <f t="shared" si="5"/>
        <v>12.69333333333334</v>
      </c>
    </row>
    <row r="47" spans="1:31" s="20" customFormat="1" ht="15">
      <c r="A47" s="14">
        <v>44</v>
      </c>
      <c r="B47" s="15" t="s">
        <v>106</v>
      </c>
      <c r="C47" s="14" t="s">
        <v>65</v>
      </c>
      <c r="D47" s="16">
        <v>887</v>
      </c>
      <c r="E47" s="17">
        <v>627</v>
      </c>
      <c r="F47" s="16">
        <v>899</v>
      </c>
      <c r="G47" s="16">
        <v>639</v>
      </c>
      <c r="H47" s="16"/>
      <c r="I47" s="17"/>
      <c r="J47" s="26"/>
      <c r="K47" s="27"/>
      <c r="L47" s="16"/>
      <c r="M47" s="16"/>
      <c r="N47" s="16"/>
      <c r="O47" s="16"/>
      <c r="P47" s="16"/>
      <c r="Q47" s="17"/>
      <c r="R47" s="16"/>
      <c r="S47" s="17"/>
      <c r="T47" s="16"/>
      <c r="U47" s="16"/>
      <c r="V47" s="16"/>
      <c r="W47" s="16"/>
      <c r="X47" s="16"/>
      <c r="Y47" s="16"/>
      <c r="Z47" s="16"/>
      <c r="AA47" s="17"/>
      <c r="AB47" s="14">
        <f t="shared" si="6"/>
        <v>1786</v>
      </c>
      <c r="AC47" s="18">
        <f t="shared" si="2"/>
        <v>178.6</v>
      </c>
      <c r="AD47" s="18">
        <f t="shared" si="3"/>
        <v>126.6</v>
      </c>
      <c r="AE47" s="19">
        <f t="shared" si="5"/>
        <v>50.720000000000006</v>
      </c>
    </row>
    <row r="48" spans="1:31" s="20" customFormat="1" ht="15">
      <c r="A48" s="14">
        <v>45</v>
      </c>
      <c r="B48" s="15" t="s">
        <v>169</v>
      </c>
      <c r="C48" s="14" t="s">
        <v>75</v>
      </c>
      <c r="D48" s="16"/>
      <c r="E48" s="17"/>
      <c r="F48" s="16">
        <v>893</v>
      </c>
      <c r="G48" s="17">
        <v>593</v>
      </c>
      <c r="H48" s="16"/>
      <c r="I48" s="17"/>
      <c r="J48" s="16"/>
      <c r="K48" s="17"/>
      <c r="L48" s="16"/>
      <c r="M48" s="17"/>
      <c r="N48" s="16"/>
      <c r="O48" s="17"/>
      <c r="P48" s="25"/>
      <c r="Q48" s="16"/>
      <c r="R48" s="16"/>
      <c r="S48" s="16"/>
      <c r="T48" s="16"/>
      <c r="U48" s="17"/>
      <c r="V48" s="16"/>
      <c r="W48" s="16"/>
      <c r="X48" s="16"/>
      <c r="Y48" s="16"/>
      <c r="Z48" s="16"/>
      <c r="AA48" s="16"/>
      <c r="AB48" s="14">
        <f t="shared" si="6"/>
        <v>893</v>
      </c>
      <c r="AC48" s="18">
        <f t="shared" si="2"/>
        <v>178.6</v>
      </c>
      <c r="AD48" s="18">
        <f t="shared" si="3"/>
        <v>118.6</v>
      </c>
      <c r="AE48" s="19">
        <f t="shared" si="5"/>
        <v>57.120000000000005</v>
      </c>
    </row>
    <row r="49" spans="1:31" s="20" customFormat="1" ht="15">
      <c r="A49" s="14">
        <v>46</v>
      </c>
      <c r="B49" s="15" t="s">
        <v>97</v>
      </c>
      <c r="C49" s="14" t="s">
        <v>72</v>
      </c>
      <c r="D49" s="16">
        <v>843</v>
      </c>
      <c r="E49" s="16">
        <v>703</v>
      </c>
      <c r="F49" s="16">
        <v>900</v>
      </c>
      <c r="G49" s="17">
        <v>700</v>
      </c>
      <c r="H49" s="16">
        <v>1043</v>
      </c>
      <c r="I49" s="17">
        <v>843</v>
      </c>
      <c r="J49" s="16">
        <v>846</v>
      </c>
      <c r="K49" s="17">
        <v>686</v>
      </c>
      <c r="L49" s="16">
        <v>870</v>
      </c>
      <c r="M49" s="17">
        <v>695</v>
      </c>
      <c r="N49" s="16">
        <v>845</v>
      </c>
      <c r="O49" s="17">
        <v>665</v>
      </c>
      <c r="P49" s="16">
        <v>897</v>
      </c>
      <c r="Q49" s="17">
        <v>707</v>
      </c>
      <c r="R49" s="16"/>
      <c r="S49" s="16"/>
      <c r="T49" s="16"/>
      <c r="U49" s="17"/>
      <c r="V49" s="16"/>
      <c r="W49" s="17"/>
      <c r="X49" s="16"/>
      <c r="Y49" s="16"/>
      <c r="Z49" s="16"/>
      <c r="AA49" s="17"/>
      <c r="AB49" s="14">
        <f t="shared" si="6"/>
        <v>6244</v>
      </c>
      <c r="AC49" s="18">
        <f t="shared" si="2"/>
        <v>178.4</v>
      </c>
      <c r="AD49" s="18">
        <f t="shared" si="3"/>
        <v>142.82857142857142</v>
      </c>
      <c r="AE49" s="19">
        <f t="shared" si="1"/>
        <v>37.737142857142864</v>
      </c>
    </row>
    <row r="50" spans="1:31" s="20" customFormat="1" ht="15">
      <c r="A50" s="14">
        <v>47</v>
      </c>
      <c r="B50" s="15" t="s">
        <v>181</v>
      </c>
      <c r="C50" s="14" t="s">
        <v>64</v>
      </c>
      <c r="D50" s="16"/>
      <c r="E50" s="16"/>
      <c r="F50" s="16">
        <v>852</v>
      </c>
      <c r="G50" s="17">
        <v>642</v>
      </c>
      <c r="H50" s="16">
        <v>855</v>
      </c>
      <c r="I50" s="17">
        <v>610</v>
      </c>
      <c r="J50" s="26">
        <v>946</v>
      </c>
      <c r="K50" s="26">
        <v>686</v>
      </c>
      <c r="L50" s="16">
        <v>904</v>
      </c>
      <c r="M50" s="16">
        <v>659</v>
      </c>
      <c r="N50" s="16"/>
      <c r="O50" s="17"/>
      <c r="P50" s="16"/>
      <c r="Q50" s="17"/>
      <c r="R50" s="16"/>
      <c r="S50" s="16"/>
      <c r="T50" s="16"/>
      <c r="U50" s="17"/>
      <c r="V50" s="16"/>
      <c r="W50" s="16"/>
      <c r="X50" s="16"/>
      <c r="Y50" s="16"/>
      <c r="Z50" s="16"/>
      <c r="AA50" s="16"/>
      <c r="AB50" s="14">
        <f t="shared" si="6"/>
        <v>3557</v>
      </c>
      <c r="AC50" s="18">
        <f t="shared" si="2"/>
        <v>177.85</v>
      </c>
      <c r="AD50" s="18">
        <f t="shared" si="3"/>
        <v>129.85</v>
      </c>
      <c r="AE50" s="19">
        <f aca="true" t="shared" si="7" ref="AE50:AE56">IF((190-AD50)*0.8&gt;60,60,(190-AD50)*0.8)</f>
        <v>48.120000000000005</v>
      </c>
    </row>
    <row r="51" spans="1:31" s="20" customFormat="1" ht="15">
      <c r="A51" s="14">
        <v>48</v>
      </c>
      <c r="B51" s="15" t="s">
        <v>189</v>
      </c>
      <c r="C51" s="14" t="s">
        <v>72</v>
      </c>
      <c r="D51" s="16"/>
      <c r="E51" s="17"/>
      <c r="F51" s="16"/>
      <c r="G51" s="16"/>
      <c r="H51" s="16">
        <v>829</v>
      </c>
      <c r="I51" s="16">
        <v>639</v>
      </c>
      <c r="J51" s="16"/>
      <c r="K51" s="17"/>
      <c r="L51" s="16"/>
      <c r="M51" s="17"/>
      <c r="N51" s="22">
        <v>989</v>
      </c>
      <c r="O51" s="23">
        <v>739</v>
      </c>
      <c r="P51" s="16"/>
      <c r="Q51" s="17"/>
      <c r="R51" s="16"/>
      <c r="S51" s="17"/>
      <c r="T51" s="16">
        <v>841</v>
      </c>
      <c r="U51" s="16">
        <v>631</v>
      </c>
      <c r="V51" s="16"/>
      <c r="W51" s="16"/>
      <c r="X51" s="16"/>
      <c r="Y51" s="16"/>
      <c r="Z51" s="16"/>
      <c r="AA51" s="17"/>
      <c r="AB51" s="14">
        <f t="shared" si="6"/>
        <v>2659</v>
      </c>
      <c r="AC51" s="18">
        <f>AVERAGE(D51,F51,H51,J51,L51,N51,R51,P51,T51,V51,X51,Z51)/5</f>
        <v>177.26666666666668</v>
      </c>
      <c r="AD51" s="18">
        <f>AVERAGE(E51,G51,I51,K51,M51,O51,S51,Q51,U51,W51,Y51,AA51)/5</f>
        <v>133.93333333333334</v>
      </c>
      <c r="AE51" s="19">
        <f t="shared" si="7"/>
        <v>44.85333333333333</v>
      </c>
    </row>
    <row r="52" spans="1:31" s="20" customFormat="1" ht="15">
      <c r="A52" s="14">
        <v>49</v>
      </c>
      <c r="B52" s="15" t="s">
        <v>126</v>
      </c>
      <c r="C52" s="14" t="s">
        <v>61</v>
      </c>
      <c r="D52" s="16">
        <v>846</v>
      </c>
      <c r="E52" s="17">
        <v>736</v>
      </c>
      <c r="F52" s="16">
        <v>862</v>
      </c>
      <c r="G52" s="17">
        <v>692</v>
      </c>
      <c r="H52" s="16">
        <v>1035</v>
      </c>
      <c r="I52" s="16">
        <v>845</v>
      </c>
      <c r="J52" s="16">
        <v>940</v>
      </c>
      <c r="K52" s="17">
        <v>785</v>
      </c>
      <c r="L52" s="16">
        <v>816</v>
      </c>
      <c r="M52" s="17">
        <v>666</v>
      </c>
      <c r="N52" s="16">
        <v>840</v>
      </c>
      <c r="O52" s="17">
        <v>675</v>
      </c>
      <c r="P52" s="16">
        <v>833</v>
      </c>
      <c r="Q52" s="17">
        <v>658</v>
      </c>
      <c r="R52" s="16"/>
      <c r="S52" s="16"/>
      <c r="T52" s="16"/>
      <c r="U52" s="16"/>
      <c r="V52" s="16"/>
      <c r="W52" s="16"/>
      <c r="X52" s="16"/>
      <c r="Y52" s="17"/>
      <c r="Z52" s="16"/>
      <c r="AA52" s="16"/>
      <c r="AB52" s="14">
        <f t="shared" si="6"/>
        <v>6172</v>
      </c>
      <c r="AC52" s="18">
        <f t="shared" si="2"/>
        <v>176.34285714285713</v>
      </c>
      <c r="AD52" s="18">
        <f t="shared" si="3"/>
        <v>144.4857142857143</v>
      </c>
      <c r="AE52" s="19">
        <f t="shared" si="7"/>
        <v>36.411428571428566</v>
      </c>
    </row>
    <row r="53" spans="1:31" s="20" customFormat="1" ht="15">
      <c r="A53" s="14">
        <v>50</v>
      </c>
      <c r="B53" s="15" t="s">
        <v>159</v>
      </c>
      <c r="C53" s="14" t="s">
        <v>121</v>
      </c>
      <c r="D53" s="16">
        <v>983</v>
      </c>
      <c r="E53" s="16">
        <v>683</v>
      </c>
      <c r="F53" s="16">
        <v>784</v>
      </c>
      <c r="G53" s="16">
        <v>569</v>
      </c>
      <c r="H53" s="16">
        <v>849</v>
      </c>
      <c r="I53" s="16">
        <v>589</v>
      </c>
      <c r="J53" s="16"/>
      <c r="K53" s="16"/>
      <c r="L53" s="16">
        <v>905</v>
      </c>
      <c r="M53" s="16">
        <v>635</v>
      </c>
      <c r="N53" s="16"/>
      <c r="O53" s="17"/>
      <c r="P53" s="16"/>
      <c r="Q53" s="17"/>
      <c r="R53" s="16"/>
      <c r="S53" s="16"/>
      <c r="T53" s="16"/>
      <c r="U53" s="17"/>
      <c r="V53" s="16"/>
      <c r="W53" s="16"/>
      <c r="X53" s="16"/>
      <c r="Y53" s="16"/>
      <c r="Z53" s="16"/>
      <c r="AA53" s="16"/>
      <c r="AB53" s="14">
        <f t="shared" si="6"/>
        <v>3521</v>
      </c>
      <c r="AC53" s="18">
        <f t="shared" si="2"/>
        <v>176.05</v>
      </c>
      <c r="AD53" s="18">
        <f t="shared" si="3"/>
        <v>123.8</v>
      </c>
      <c r="AE53" s="19">
        <f t="shared" si="7"/>
        <v>52.96000000000001</v>
      </c>
    </row>
    <row r="54" spans="1:31" s="20" customFormat="1" ht="15">
      <c r="A54" s="14">
        <v>51</v>
      </c>
      <c r="B54" s="15" t="s">
        <v>115</v>
      </c>
      <c r="C54" s="14" t="s">
        <v>73</v>
      </c>
      <c r="D54" s="16">
        <v>927</v>
      </c>
      <c r="E54" s="16">
        <v>627</v>
      </c>
      <c r="F54" s="16">
        <v>870</v>
      </c>
      <c r="G54" s="17">
        <v>610</v>
      </c>
      <c r="H54" s="16">
        <v>824</v>
      </c>
      <c r="I54" s="17">
        <v>559</v>
      </c>
      <c r="J54" s="16">
        <v>856</v>
      </c>
      <c r="K54" s="17">
        <v>576</v>
      </c>
      <c r="L54" s="16">
        <v>921</v>
      </c>
      <c r="M54" s="16">
        <v>636</v>
      </c>
      <c r="N54" s="22"/>
      <c r="O54" s="23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7"/>
      <c r="AB54" s="14">
        <f t="shared" si="6"/>
        <v>4398</v>
      </c>
      <c r="AC54" s="18">
        <f t="shared" si="2"/>
        <v>175.92000000000002</v>
      </c>
      <c r="AD54" s="18">
        <f t="shared" si="3"/>
        <v>120.32000000000001</v>
      </c>
      <c r="AE54" s="19">
        <f t="shared" si="7"/>
        <v>55.744</v>
      </c>
    </row>
    <row r="55" spans="1:31" s="20" customFormat="1" ht="15">
      <c r="A55" s="14">
        <v>52</v>
      </c>
      <c r="B55" s="15" t="s">
        <v>227</v>
      </c>
      <c r="C55" s="14" t="s">
        <v>73</v>
      </c>
      <c r="D55" s="16"/>
      <c r="E55" s="16"/>
      <c r="F55" s="16"/>
      <c r="G55" s="17"/>
      <c r="H55" s="16"/>
      <c r="I55" s="16"/>
      <c r="J55" s="16"/>
      <c r="K55" s="16"/>
      <c r="L55" s="16"/>
      <c r="M55" s="16"/>
      <c r="N55" s="16">
        <v>879</v>
      </c>
      <c r="O55" s="16">
        <v>579</v>
      </c>
      <c r="P55" s="16"/>
      <c r="Q55" s="17"/>
      <c r="R55" s="16"/>
      <c r="S55" s="17"/>
      <c r="T55" s="16"/>
      <c r="U55" s="16"/>
      <c r="V55" s="16"/>
      <c r="W55" s="16"/>
      <c r="X55" s="16"/>
      <c r="Y55" s="16"/>
      <c r="Z55" s="16"/>
      <c r="AA55" s="16"/>
      <c r="AB55" s="14">
        <f t="shared" si="6"/>
        <v>879</v>
      </c>
      <c r="AC55" s="18">
        <f t="shared" si="2"/>
        <v>175.8</v>
      </c>
      <c r="AD55" s="18">
        <f t="shared" si="3"/>
        <v>115.8</v>
      </c>
      <c r="AE55" s="19">
        <f t="shared" si="7"/>
        <v>59.36000000000001</v>
      </c>
    </row>
    <row r="56" spans="1:31" s="20" customFormat="1" ht="15">
      <c r="A56" s="14">
        <v>53</v>
      </c>
      <c r="B56" s="15" t="s">
        <v>174</v>
      </c>
      <c r="C56" s="14" t="s">
        <v>121</v>
      </c>
      <c r="D56" s="16"/>
      <c r="E56" s="16"/>
      <c r="F56" s="16">
        <v>878</v>
      </c>
      <c r="G56" s="17">
        <v>578</v>
      </c>
      <c r="H56" s="16"/>
      <c r="I56" s="16"/>
      <c r="J56" s="16"/>
      <c r="K56" s="16"/>
      <c r="L56" s="16"/>
      <c r="M56" s="17"/>
      <c r="N56" s="16"/>
      <c r="O56" s="17"/>
      <c r="P56" s="16"/>
      <c r="Q56" s="17"/>
      <c r="R56" s="16"/>
      <c r="S56" s="16"/>
      <c r="T56" s="16"/>
      <c r="U56" s="17"/>
      <c r="V56" s="16"/>
      <c r="W56" s="16"/>
      <c r="X56" s="16"/>
      <c r="Y56" s="17"/>
      <c r="Z56" s="16"/>
      <c r="AA56" s="16"/>
      <c r="AB56" s="14">
        <f t="shared" si="6"/>
        <v>878</v>
      </c>
      <c r="AC56" s="18">
        <f>AVERAGE(D56,F56,H56,J56,L56,N56,R56,P56,T56,V56,X56,Z56)/5</f>
        <v>175.6</v>
      </c>
      <c r="AD56" s="18">
        <f t="shared" si="3"/>
        <v>115.6</v>
      </c>
      <c r="AE56" s="19">
        <f t="shared" si="7"/>
        <v>59.52000000000001</v>
      </c>
    </row>
    <row r="57" spans="1:31" s="20" customFormat="1" ht="15">
      <c r="A57" s="14">
        <v>54</v>
      </c>
      <c r="B57" s="15" t="s">
        <v>178</v>
      </c>
      <c r="C57" s="14" t="s">
        <v>148</v>
      </c>
      <c r="D57" s="16"/>
      <c r="E57" s="16"/>
      <c r="F57" s="16">
        <v>799</v>
      </c>
      <c r="G57" s="16">
        <v>664</v>
      </c>
      <c r="H57" s="16">
        <v>937</v>
      </c>
      <c r="I57" s="17">
        <v>707</v>
      </c>
      <c r="J57" s="26">
        <v>823</v>
      </c>
      <c r="K57" s="27">
        <v>613</v>
      </c>
      <c r="L57" s="16">
        <v>887</v>
      </c>
      <c r="M57" s="17">
        <v>657</v>
      </c>
      <c r="N57" s="22">
        <v>866</v>
      </c>
      <c r="O57" s="22">
        <v>636</v>
      </c>
      <c r="P57" s="16">
        <v>943</v>
      </c>
      <c r="Q57" s="16">
        <v>708</v>
      </c>
      <c r="R57" s="16"/>
      <c r="S57" s="16"/>
      <c r="T57" s="16"/>
      <c r="U57" s="16"/>
      <c r="V57" s="16"/>
      <c r="W57" s="16"/>
      <c r="X57" s="16"/>
      <c r="Y57" s="17"/>
      <c r="Z57" s="16"/>
      <c r="AA57" s="17"/>
      <c r="AB57" s="14">
        <f t="shared" si="6"/>
        <v>5255</v>
      </c>
      <c r="AC57" s="18">
        <f t="shared" si="2"/>
        <v>175.16666666666669</v>
      </c>
      <c r="AD57" s="18">
        <f t="shared" si="3"/>
        <v>132.83333333333331</v>
      </c>
      <c r="AE57" s="19">
        <f aca="true" t="shared" si="8" ref="AE57:AE76">IF((190-AD57)*0.8&gt;60,60,(190-AD57)*0.8)</f>
        <v>45.73333333333335</v>
      </c>
    </row>
    <row r="58" spans="1:31" s="20" customFormat="1" ht="15">
      <c r="A58" s="14">
        <v>55</v>
      </c>
      <c r="B58" s="15" t="s">
        <v>193</v>
      </c>
      <c r="C58" s="14" t="s">
        <v>116</v>
      </c>
      <c r="D58" s="16"/>
      <c r="E58" s="17"/>
      <c r="F58" s="16"/>
      <c r="G58" s="16"/>
      <c r="H58" s="16">
        <v>867</v>
      </c>
      <c r="I58" s="16">
        <v>817</v>
      </c>
      <c r="J58" s="16"/>
      <c r="K58" s="16"/>
      <c r="L58" s="16"/>
      <c r="M58" s="16"/>
      <c r="N58" s="16"/>
      <c r="O58" s="17"/>
      <c r="P58" s="16"/>
      <c r="Q58" s="16"/>
      <c r="R58" s="16"/>
      <c r="S58" s="17"/>
      <c r="T58" s="16"/>
      <c r="U58" s="16"/>
      <c r="V58" s="16"/>
      <c r="W58" s="17"/>
      <c r="X58" s="16"/>
      <c r="Y58" s="17"/>
      <c r="Z58" s="16"/>
      <c r="AA58" s="17"/>
      <c r="AB58" s="14">
        <f t="shared" si="6"/>
        <v>867</v>
      </c>
      <c r="AC58" s="18">
        <f>AVERAGE(D58,F58,H58,J58,L58,N58,R58,P58,T58,V58,X58,Z58)/5</f>
        <v>173.4</v>
      </c>
      <c r="AD58" s="18">
        <f>AVERAGE(E58,G58,I58,K58,M58,O58,S58,Q58,U58,W58,Y58,AA58)/5</f>
        <v>163.4</v>
      </c>
      <c r="AE58" s="19">
        <f>IF((190-AD58)*0.8&gt;60,60,(190-AD58)*0.8)</f>
        <v>21.279999999999998</v>
      </c>
    </row>
    <row r="59" spans="1:31" s="20" customFormat="1" ht="15">
      <c r="A59" s="14">
        <v>56</v>
      </c>
      <c r="B59" s="15" t="s">
        <v>175</v>
      </c>
      <c r="C59" s="14" t="s">
        <v>65</v>
      </c>
      <c r="D59" s="16"/>
      <c r="E59" s="16"/>
      <c r="F59" s="16">
        <v>911</v>
      </c>
      <c r="G59" s="16">
        <v>741</v>
      </c>
      <c r="H59" s="16">
        <v>824</v>
      </c>
      <c r="I59" s="16">
        <v>659</v>
      </c>
      <c r="J59" s="16"/>
      <c r="K59" s="17"/>
      <c r="L59" s="16"/>
      <c r="M59" s="17"/>
      <c r="N59" s="22">
        <v>842</v>
      </c>
      <c r="O59" s="23">
        <v>642</v>
      </c>
      <c r="P59" s="16"/>
      <c r="Q59" s="17"/>
      <c r="R59" s="16"/>
      <c r="S59" s="16"/>
      <c r="T59" s="16"/>
      <c r="U59" s="16"/>
      <c r="V59" s="16"/>
      <c r="W59" s="16"/>
      <c r="X59" s="16"/>
      <c r="Y59" s="16"/>
      <c r="Z59" s="16"/>
      <c r="AA59" s="17"/>
      <c r="AB59" s="14">
        <f t="shared" si="6"/>
        <v>2577</v>
      </c>
      <c r="AC59" s="18">
        <f t="shared" si="2"/>
        <v>171.8</v>
      </c>
      <c r="AD59" s="18">
        <f t="shared" si="3"/>
        <v>136.13333333333333</v>
      </c>
      <c r="AE59" s="19">
        <f t="shared" si="8"/>
        <v>43.09333333333334</v>
      </c>
    </row>
    <row r="60" spans="1:31" s="20" customFormat="1" ht="15">
      <c r="A60" s="14">
        <v>57</v>
      </c>
      <c r="B60" s="15" t="s">
        <v>147</v>
      </c>
      <c r="C60" s="14" t="s">
        <v>148</v>
      </c>
      <c r="D60" s="16">
        <v>884</v>
      </c>
      <c r="E60" s="16">
        <v>764</v>
      </c>
      <c r="F60" s="16"/>
      <c r="G60" s="17"/>
      <c r="H60" s="16"/>
      <c r="I60" s="16"/>
      <c r="J60" s="16">
        <v>822</v>
      </c>
      <c r="K60" s="17">
        <v>672</v>
      </c>
      <c r="L60" s="16"/>
      <c r="M60" s="17"/>
      <c r="N60" s="22"/>
      <c r="O60" s="23"/>
      <c r="P60" s="16"/>
      <c r="Q60" s="16"/>
      <c r="R60" s="16"/>
      <c r="S60" s="17"/>
      <c r="T60" s="16"/>
      <c r="U60" s="16"/>
      <c r="V60" s="16"/>
      <c r="W60" s="16"/>
      <c r="X60" s="16"/>
      <c r="Y60" s="16"/>
      <c r="Z60" s="16"/>
      <c r="AA60" s="16"/>
      <c r="AB60" s="14">
        <f t="shared" si="6"/>
        <v>1706</v>
      </c>
      <c r="AC60" s="18">
        <f t="shared" si="2"/>
        <v>170.6</v>
      </c>
      <c r="AD60" s="18">
        <f t="shared" si="3"/>
        <v>143.6</v>
      </c>
      <c r="AE60" s="19">
        <f t="shared" si="8"/>
        <v>37.120000000000005</v>
      </c>
    </row>
    <row r="61" spans="1:31" s="20" customFormat="1" ht="15" customHeight="1">
      <c r="A61" s="14">
        <v>58</v>
      </c>
      <c r="B61" s="15" t="s">
        <v>228</v>
      </c>
      <c r="C61" s="14" t="s">
        <v>73</v>
      </c>
      <c r="D61" s="16"/>
      <c r="E61" s="16"/>
      <c r="F61" s="16"/>
      <c r="G61" s="17"/>
      <c r="H61" s="16"/>
      <c r="I61" s="16"/>
      <c r="J61" s="16"/>
      <c r="K61" s="16"/>
      <c r="L61" s="16"/>
      <c r="M61" s="17"/>
      <c r="N61" s="22">
        <v>852</v>
      </c>
      <c r="O61" s="23">
        <v>552</v>
      </c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4">
        <f t="shared" si="6"/>
        <v>852</v>
      </c>
      <c r="AC61" s="18">
        <f t="shared" si="2"/>
        <v>170.4</v>
      </c>
      <c r="AD61" s="18">
        <f t="shared" si="3"/>
        <v>110.4</v>
      </c>
      <c r="AE61" s="19">
        <f t="shared" si="8"/>
        <v>60</v>
      </c>
    </row>
    <row r="62" spans="1:31" s="20" customFormat="1" ht="15">
      <c r="A62" s="14">
        <v>59</v>
      </c>
      <c r="B62" s="15" t="s">
        <v>98</v>
      </c>
      <c r="C62" s="14" t="s">
        <v>72</v>
      </c>
      <c r="D62" s="16">
        <v>983</v>
      </c>
      <c r="E62" s="16">
        <v>683</v>
      </c>
      <c r="F62" s="16">
        <v>720</v>
      </c>
      <c r="G62" s="17">
        <v>505</v>
      </c>
      <c r="H62" s="16"/>
      <c r="I62" s="17"/>
      <c r="J62" s="16">
        <v>848</v>
      </c>
      <c r="K62" s="17">
        <v>563</v>
      </c>
      <c r="L62" s="16">
        <v>855</v>
      </c>
      <c r="M62" s="17">
        <v>560</v>
      </c>
      <c r="N62" s="22"/>
      <c r="O62" s="23"/>
      <c r="P62" s="16">
        <v>808</v>
      </c>
      <c r="Q62" s="16">
        <v>508</v>
      </c>
      <c r="R62" s="16"/>
      <c r="S62" s="16"/>
      <c r="T62" s="16">
        <v>876</v>
      </c>
      <c r="U62" s="16">
        <v>576</v>
      </c>
      <c r="V62" s="16"/>
      <c r="W62" s="17"/>
      <c r="X62" s="16"/>
      <c r="Y62" s="17"/>
      <c r="Z62" s="16"/>
      <c r="AA62" s="16"/>
      <c r="AB62" s="14">
        <f t="shared" si="6"/>
        <v>5090</v>
      </c>
      <c r="AC62" s="18">
        <f t="shared" si="2"/>
        <v>169.66666666666669</v>
      </c>
      <c r="AD62" s="18">
        <f t="shared" si="3"/>
        <v>113.16666666666667</v>
      </c>
      <c r="AE62" s="19">
        <f t="shared" si="8"/>
        <v>60</v>
      </c>
    </row>
    <row r="63" spans="1:31" s="20" customFormat="1" ht="15">
      <c r="A63" s="14">
        <v>60</v>
      </c>
      <c r="B63" s="15" t="s">
        <v>188</v>
      </c>
      <c r="C63" s="14" t="s">
        <v>121</v>
      </c>
      <c r="D63" s="16"/>
      <c r="E63" s="17"/>
      <c r="F63" s="16"/>
      <c r="G63" s="16"/>
      <c r="H63" s="16">
        <v>812</v>
      </c>
      <c r="I63" s="16">
        <v>512</v>
      </c>
      <c r="J63" s="26"/>
      <c r="K63" s="26"/>
      <c r="L63" s="16"/>
      <c r="M63" s="16"/>
      <c r="N63" s="16">
        <v>873</v>
      </c>
      <c r="O63" s="16">
        <v>573</v>
      </c>
      <c r="P63" s="16"/>
      <c r="Q63" s="17"/>
      <c r="R63" s="16"/>
      <c r="S63" s="17"/>
      <c r="T63" s="16"/>
      <c r="U63" s="16"/>
      <c r="V63" s="16"/>
      <c r="W63" s="16"/>
      <c r="X63" s="16"/>
      <c r="Y63" s="16"/>
      <c r="Z63" s="16"/>
      <c r="AA63" s="16"/>
      <c r="AB63" s="14">
        <f t="shared" si="6"/>
        <v>1685</v>
      </c>
      <c r="AC63" s="18">
        <f t="shared" si="2"/>
        <v>168.5</v>
      </c>
      <c r="AD63" s="18">
        <f t="shared" si="3"/>
        <v>108.5</v>
      </c>
      <c r="AE63" s="19">
        <f t="shared" si="8"/>
        <v>60</v>
      </c>
    </row>
    <row r="64" spans="1:31" s="20" customFormat="1" ht="15">
      <c r="A64" s="14">
        <v>61</v>
      </c>
      <c r="B64" s="15" t="s">
        <v>207</v>
      </c>
      <c r="C64" s="14" t="s">
        <v>65</v>
      </c>
      <c r="D64" s="16"/>
      <c r="E64" s="16"/>
      <c r="F64" s="16"/>
      <c r="G64" s="17"/>
      <c r="H64" s="16"/>
      <c r="I64" s="16"/>
      <c r="J64" s="16">
        <v>817</v>
      </c>
      <c r="K64" s="16">
        <v>517</v>
      </c>
      <c r="L64" s="16">
        <v>854</v>
      </c>
      <c r="M64" s="17">
        <v>554</v>
      </c>
      <c r="N64" s="16"/>
      <c r="O64" s="17"/>
      <c r="P64" s="16"/>
      <c r="Q64" s="16"/>
      <c r="R64" s="16"/>
      <c r="S64" s="16"/>
      <c r="T64" s="16"/>
      <c r="U64" s="16"/>
      <c r="V64" s="16"/>
      <c r="W64" s="17"/>
      <c r="X64" s="16"/>
      <c r="Y64" s="16"/>
      <c r="Z64" s="16"/>
      <c r="AA64" s="16"/>
      <c r="AB64" s="14">
        <f t="shared" si="6"/>
        <v>1671</v>
      </c>
      <c r="AC64" s="18">
        <f t="shared" si="2"/>
        <v>167.1</v>
      </c>
      <c r="AD64" s="18">
        <f t="shared" si="3"/>
        <v>107.1</v>
      </c>
      <c r="AE64" s="19">
        <f t="shared" si="8"/>
        <v>60</v>
      </c>
    </row>
    <row r="65" spans="1:31" s="20" customFormat="1" ht="15">
      <c r="A65" s="14">
        <v>62</v>
      </c>
      <c r="B65" s="15" t="s">
        <v>239</v>
      </c>
      <c r="C65" s="14" t="s">
        <v>130</v>
      </c>
      <c r="D65" s="16"/>
      <c r="E65" s="16"/>
      <c r="F65" s="16"/>
      <c r="G65" s="17"/>
      <c r="H65" s="16"/>
      <c r="I65" s="16"/>
      <c r="J65" s="16"/>
      <c r="K65" s="16"/>
      <c r="L65" s="16"/>
      <c r="M65" s="16"/>
      <c r="N65" s="16"/>
      <c r="O65" s="16"/>
      <c r="P65" s="16">
        <v>832</v>
      </c>
      <c r="Q65" s="16">
        <v>532</v>
      </c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4">
        <f t="shared" si="6"/>
        <v>832</v>
      </c>
      <c r="AC65" s="18">
        <f t="shared" si="2"/>
        <v>166.4</v>
      </c>
      <c r="AD65" s="18">
        <f t="shared" si="3"/>
        <v>106.4</v>
      </c>
      <c r="AE65" s="19">
        <f aca="true" t="shared" si="9" ref="AE65:AE75">IF((190-AD65)*0.8&gt;60,60,(190-AD65)*0.8)</f>
        <v>60</v>
      </c>
    </row>
    <row r="66" spans="1:31" s="20" customFormat="1" ht="15">
      <c r="A66" s="14">
        <v>63</v>
      </c>
      <c r="B66" s="15" t="s">
        <v>199</v>
      </c>
      <c r="C66" s="14" t="s">
        <v>68</v>
      </c>
      <c r="D66" s="16"/>
      <c r="E66" s="16"/>
      <c r="F66" s="16"/>
      <c r="G66" s="16"/>
      <c r="H66" s="16">
        <v>831</v>
      </c>
      <c r="I66" s="16">
        <v>816</v>
      </c>
      <c r="J66" s="26"/>
      <c r="K66" s="26"/>
      <c r="L66" s="16"/>
      <c r="M66" s="16"/>
      <c r="N66" s="16"/>
      <c r="O66" s="17"/>
      <c r="P66" s="16"/>
      <c r="Q66" s="17"/>
      <c r="R66" s="16"/>
      <c r="S66" s="16"/>
      <c r="T66" s="16"/>
      <c r="U66" s="17"/>
      <c r="V66" s="16"/>
      <c r="W66" s="16"/>
      <c r="X66" s="16"/>
      <c r="Y66" s="16"/>
      <c r="Z66" s="16"/>
      <c r="AA66" s="16"/>
      <c r="AB66" s="14">
        <f t="shared" si="6"/>
        <v>831</v>
      </c>
      <c r="AC66" s="18">
        <f t="shared" si="2"/>
        <v>166.2</v>
      </c>
      <c r="AD66" s="18">
        <f t="shared" si="3"/>
        <v>163.2</v>
      </c>
      <c r="AE66" s="19">
        <f t="shared" si="8"/>
        <v>21.440000000000012</v>
      </c>
    </row>
    <row r="67" spans="1:31" s="20" customFormat="1" ht="15">
      <c r="A67" s="14">
        <v>64</v>
      </c>
      <c r="B67" s="15" t="s">
        <v>141</v>
      </c>
      <c r="C67" s="14" t="s">
        <v>130</v>
      </c>
      <c r="D67" s="16">
        <v>830</v>
      </c>
      <c r="E67" s="16">
        <v>530</v>
      </c>
      <c r="F67" s="16"/>
      <c r="G67" s="17"/>
      <c r="H67" s="16"/>
      <c r="I67" s="17"/>
      <c r="J67" s="16"/>
      <c r="K67" s="17"/>
      <c r="L67" s="16"/>
      <c r="M67" s="17"/>
      <c r="N67" s="16"/>
      <c r="O67" s="17"/>
      <c r="P67" s="16"/>
      <c r="Q67" s="17"/>
      <c r="R67" s="16"/>
      <c r="S67" s="17"/>
      <c r="T67" s="16"/>
      <c r="U67" s="16"/>
      <c r="V67" s="16"/>
      <c r="W67" s="16"/>
      <c r="X67" s="16"/>
      <c r="Y67" s="16"/>
      <c r="Z67" s="16"/>
      <c r="AA67" s="16"/>
      <c r="AB67" s="14">
        <f t="shared" si="6"/>
        <v>830</v>
      </c>
      <c r="AC67" s="18">
        <f t="shared" si="2"/>
        <v>166</v>
      </c>
      <c r="AD67" s="18">
        <f t="shared" si="3"/>
        <v>106</v>
      </c>
      <c r="AE67" s="19">
        <f t="shared" si="8"/>
        <v>60</v>
      </c>
    </row>
    <row r="68" spans="1:31" s="20" customFormat="1" ht="15">
      <c r="A68" s="14">
        <v>65</v>
      </c>
      <c r="B68" s="15" t="s">
        <v>187</v>
      </c>
      <c r="C68" s="14" t="s">
        <v>73</v>
      </c>
      <c r="D68" s="16"/>
      <c r="E68" s="16"/>
      <c r="F68" s="16"/>
      <c r="G68" s="16"/>
      <c r="H68" s="16">
        <v>761</v>
      </c>
      <c r="I68" s="17">
        <v>461</v>
      </c>
      <c r="J68" s="16"/>
      <c r="K68" s="17"/>
      <c r="L68" s="16">
        <v>803</v>
      </c>
      <c r="M68" s="16">
        <v>503</v>
      </c>
      <c r="N68" s="16"/>
      <c r="O68" s="17"/>
      <c r="P68" s="16">
        <v>911</v>
      </c>
      <c r="Q68" s="16">
        <v>611</v>
      </c>
      <c r="R68" s="16"/>
      <c r="S68" s="17"/>
      <c r="T68" s="16"/>
      <c r="U68" s="16"/>
      <c r="V68" s="16"/>
      <c r="W68" s="16"/>
      <c r="X68" s="16"/>
      <c r="Y68" s="16"/>
      <c r="Z68" s="16"/>
      <c r="AA68" s="16"/>
      <c r="AB68" s="14">
        <f aca="true" t="shared" si="10" ref="AB68:AB90">SUM(D68+F68+H68+J68+L68+N68+R68+P68+T68+V68+X68+Z68)</f>
        <v>2475</v>
      </c>
      <c r="AC68" s="18">
        <f aca="true" t="shared" si="11" ref="AC68:AD75">AVERAGE(D68,F68,H68,J68,L68,N68,R68,P68,T68,V68,X68,Z68)/5</f>
        <v>165</v>
      </c>
      <c r="AD68" s="18">
        <f t="shared" si="11"/>
        <v>105</v>
      </c>
      <c r="AE68" s="19">
        <f t="shared" si="8"/>
        <v>60</v>
      </c>
    </row>
    <row r="69" spans="1:31" s="20" customFormat="1" ht="15">
      <c r="A69" s="14">
        <v>66</v>
      </c>
      <c r="B69" s="15" t="s">
        <v>200</v>
      </c>
      <c r="C69" s="14" t="s">
        <v>68</v>
      </c>
      <c r="D69" s="16"/>
      <c r="E69" s="16"/>
      <c r="F69" s="16"/>
      <c r="G69" s="17"/>
      <c r="H69" s="16">
        <v>824</v>
      </c>
      <c r="I69" s="17">
        <v>714</v>
      </c>
      <c r="J69" s="16"/>
      <c r="K69" s="17"/>
      <c r="L69" s="16"/>
      <c r="M69" s="17"/>
      <c r="N69" s="22"/>
      <c r="O69" s="23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4">
        <f t="shared" si="10"/>
        <v>824</v>
      </c>
      <c r="AC69" s="18">
        <f t="shared" si="11"/>
        <v>164.8</v>
      </c>
      <c r="AD69" s="18">
        <f t="shared" si="11"/>
        <v>142.8</v>
      </c>
      <c r="AE69" s="19">
        <f t="shared" si="8"/>
        <v>37.75999999999999</v>
      </c>
    </row>
    <row r="70" spans="1:31" s="20" customFormat="1" ht="15">
      <c r="A70" s="14">
        <v>67</v>
      </c>
      <c r="B70" s="15" t="s">
        <v>154</v>
      </c>
      <c r="C70" s="14" t="s">
        <v>151</v>
      </c>
      <c r="D70" s="16">
        <v>824</v>
      </c>
      <c r="E70" s="16">
        <v>704</v>
      </c>
      <c r="F70" s="16"/>
      <c r="G70" s="16"/>
      <c r="H70" s="16"/>
      <c r="I70" s="16"/>
      <c r="J70" s="16"/>
      <c r="K70" s="16"/>
      <c r="L70" s="16"/>
      <c r="M70" s="17"/>
      <c r="N70" s="22"/>
      <c r="O70" s="23"/>
      <c r="P70" s="16"/>
      <c r="Q70" s="17"/>
      <c r="R70" s="16"/>
      <c r="S70" s="16"/>
      <c r="T70" s="16"/>
      <c r="U70" s="16"/>
      <c r="V70" s="16"/>
      <c r="W70" s="16"/>
      <c r="X70" s="16"/>
      <c r="Y70" s="16"/>
      <c r="Z70" s="16"/>
      <c r="AA70" s="17"/>
      <c r="AB70" s="14">
        <f t="shared" si="10"/>
        <v>824</v>
      </c>
      <c r="AC70" s="18">
        <f t="shared" si="11"/>
        <v>164.8</v>
      </c>
      <c r="AD70" s="18">
        <f t="shared" si="11"/>
        <v>140.8</v>
      </c>
      <c r="AE70" s="19">
        <f t="shared" si="9"/>
        <v>39.35999999999999</v>
      </c>
    </row>
    <row r="71" spans="1:31" s="20" customFormat="1" ht="15">
      <c r="A71" s="14">
        <v>68</v>
      </c>
      <c r="B71" s="15" t="s">
        <v>93</v>
      </c>
      <c r="C71" s="14" t="s">
        <v>70</v>
      </c>
      <c r="D71" s="16">
        <v>806</v>
      </c>
      <c r="E71" s="16">
        <v>506</v>
      </c>
      <c r="F71" s="16">
        <v>829</v>
      </c>
      <c r="G71" s="16">
        <v>529</v>
      </c>
      <c r="H71" s="16">
        <v>845</v>
      </c>
      <c r="I71" s="16">
        <v>545</v>
      </c>
      <c r="J71" s="16">
        <v>786</v>
      </c>
      <c r="K71" s="16">
        <v>486</v>
      </c>
      <c r="L71" s="16">
        <v>787</v>
      </c>
      <c r="M71" s="16">
        <v>487</v>
      </c>
      <c r="N71" s="16">
        <v>852</v>
      </c>
      <c r="O71" s="17">
        <v>552</v>
      </c>
      <c r="P71" s="16">
        <v>812</v>
      </c>
      <c r="Q71" s="17">
        <v>512</v>
      </c>
      <c r="R71" s="16"/>
      <c r="S71" s="16"/>
      <c r="T71" s="16">
        <v>840</v>
      </c>
      <c r="U71" s="17">
        <v>540</v>
      </c>
      <c r="V71" s="16">
        <v>788</v>
      </c>
      <c r="W71" s="16">
        <v>488</v>
      </c>
      <c r="X71" s="16"/>
      <c r="Y71" s="16"/>
      <c r="Z71" s="16"/>
      <c r="AA71" s="16"/>
      <c r="AB71" s="14">
        <f t="shared" si="10"/>
        <v>7345</v>
      </c>
      <c r="AC71" s="18">
        <f t="shared" si="11"/>
        <v>163.22222222222223</v>
      </c>
      <c r="AD71" s="18">
        <f t="shared" si="11"/>
        <v>103.22222222222221</v>
      </c>
      <c r="AE71" s="19">
        <f t="shared" si="9"/>
        <v>60</v>
      </c>
    </row>
    <row r="72" spans="1:31" s="20" customFormat="1" ht="15">
      <c r="A72" s="14">
        <v>69</v>
      </c>
      <c r="B72" s="15" t="s">
        <v>160</v>
      </c>
      <c r="C72" s="14" t="s">
        <v>121</v>
      </c>
      <c r="D72" s="16">
        <v>751</v>
      </c>
      <c r="E72" s="16">
        <v>451</v>
      </c>
      <c r="F72" s="16"/>
      <c r="G72" s="16"/>
      <c r="H72" s="16"/>
      <c r="I72" s="16"/>
      <c r="J72" s="26">
        <v>829</v>
      </c>
      <c r="K72" s="26">
        <v>529</v>
      </c>
      <c r="L72" s="16">
        <v>779</v>
      </c>
      <c r="M72" s="16">
        <v>479</v>
      </c>
      <c r="N72" s="16">
        <v>831</v>
      </c>
      <c r="O72" s="17">
        <v>531</v>
      </c>
      <c r="P72" s="16">
        <v>887</v>
      </c>
      <c r="Q72" s="17">
        <v>587</v>
      </c>
      <c r="R72" s="16"/>
      <c r="S72" s="16"/>
      <c r="T72" s="16"/>
      <c r="U72" s="17"/>
      <c r="V72" s="16"/>
      <c r="W72" s="16"/>
      <c r="X72" s="16"/>
      <c r="Y72" s="16"/>
      <c r="Z72" s="16"/>
      <c r="AA72" s="16"/>
      <c r="AB72" s="14">
        <f t="shared" si="10"/>
        <v>4077</v>
      </c>
      <c r="AC72" s="18">
        <f t="shared" si="11"/>
        <v>163.07999999999998</v>
      </c>
      <c r="AD72" s="18">
        <f t="shared" si="11"/>
        <v>103.08</v>
      </c>
      <c r="AE72" s="19">
        <f t="shared" si="9"/>
        <v>60</v>
      </c>
    </row>
    <row r="73" spans="1:31" s="20" customFormat="1" ht="15">
      <c r="A73" s="14">
        <v>70</v>
      </c>
      <c r="B73" s="15" t="s">
        <v>206</v>
      </c>
      <c r="C73" s="14" t="s">
        <v>65</v>
      </c>
      <c r="D73" s="16"/>
      <c r="E73" s="17"/>
      <c r="F73" s="16"/>
      <c r="G73" s="16"/>
      <c r="H73" s="16"/>
      <c r="I73" s="16"/>
      <c r="J73" s="16">
        <v>870</v>
      </c>
      <c r="K73" s="16">
        <v>570</v>
      </c>
      <c r="L73" s="16">
        <v>754</v>
      </c>
      <c r="M73" s="16">
        <v>454</v>
      </c>
      <c r="N73" s="16"/>
      <c r="O73" s="16"/>
      <c r="P73" s="16"/>
      <c r="Q73" s="17"/>
      <c r="R73" s="16"/>
      <c r="S73" s="17"/>
      <c r="T73" s="16"/>
      <c r="U73" s="16"/>
      <c r="V73" s="16"/>
      <c r="W73" s="16"/>
      <c r="X73" s="16"/>
      <c r="Y73" s="16"/>
      <c r="Z73" s="16"/>
      <c r="AA73" s="16"/>
      <c r="AB73" s="14">
        <f t="shared" si="10"/>
        <v>1624</v>
      </c>
      <c r="AC73" s="18">
        <f t="shared" si="11"/>
        <v>162.4</v>
      </c>
      <c r="AD73" s="18">
        <f t="shared" si="11"/>
        <v>102.4</v>
      </c>
      <c r="AE73" s="19">
        <f t="shared" si="9"/>
        <v>60</v>
      </c>
    </row>
    <row r="74" spans="1:31" s="20" customFormat="1" ht="15">
      <c r="A74" s="14">
        <v>71</v>
      </c>
      <c r="B74" s="15" t="s">
        <v>143</v>
      </c>
      <c r="C74" s="14" t="s">
        <v>81</v>
      </c>
      <c r="D74" s="16">
        <v>759</v>
      </c>
      <c r="E74" s="17">
        <v>459</v>
      </c>
      <c r="F74" s="16">
        <v>816</v>
      </c>
      <c r="G74" s="17">
        <v>516</v>
      </c>
      <c r="H74" s="16">
        <v>797</v>
      </c>
      <c r="I74" s="17">
        <v>497</v>
      </c>
      <c r="J74" s="16">
        <v>837</v>
      </c>
      <c r="K74" s="17">
        <v>537</v>
      </c>
      <c r="L74" s="16">
        <v>738</v>
      </c>
      <c r="M74" s="17">
        <v>438</v>
      </c>
      <c r="N74" s="16">
        <v>878</v>
      </c>
      <c r="O74" s="17">
        <v>578</v>
      </c>
      <c r="P74" s="16">
        <v>795</v>
      </c>
      <c r="Q74" s="17">
        <v>495</v>
      </c>
      <c r="R74" s="16"/>
      <c r="S74" s="16"/>
      <c r="T74" s="16"/>
      <c r="U74" s="17"/>
      <c r="V74" s="16"/>
      <c r="W74" s="16"/>
      <c r="X74" s="16"/>
      <c r="Y74" s="17"/>
      <c r="Z74" s="16"/>
      <c r="AA74" s="17"/>
      <c r="AB74" s="14">
        <f t="shared" si="10"/>
        <v>5620</v>
      </c>
      <c r="AC74" s="18">
        <f t="shared" si="11"/>
        <v>160.57142857142858</v>
      </c>
      <c r="AD74" s="18">
        <f t="shared" si="11"/>
        <v>100.57142857142857</v>
      </c>
      <c r="AE74" s="19">
        <f t="shared" si="9"/>
        <v>60</v>
      </c>
    </row>
    <row r="75" spans="1:31" s="20" customFormat="1" ht="15">
      <c r="A75" s="14">
        <v>72</v>
      </c>
      <c r="B75" s="15" t="s">
        <v>144</v>
      </c>
      <c r="C75" s="14" t="s">
        <v>81</v>
      </c>
      <c r="D75" s="16">
        <v>800</v>
      </c>
      <c r="E75" s="17">
        <v>500</v>
      </c>
      <c r="F75" s="16">
        <v>744</v>
      </c>
      <c r="G75" s="16">
        <v>444</v>
      </c>
      <c r="H75" s="16">
        <v>777</v>
      </c>
      <c r="I75" s="17">
        <v>477</v>
      </c>
      <c r="J75" s="16"/>
      <c r="K75" s="16"/>
      <c r="L75" s="16"/>
      <c r="M75" s="16"/>
      <c r="N75" s="16">
        <v>870</v>
      </c>
      <c r="O75" s="17">
        <v>570</v>
      </c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7"/>
      <c r="AB75" s="14">
        <f t="shared" si="10"/>
        <v>3191</v>
      </c>
      <c r="AC75" s="18">
        <f t="shared" si="11"/>
        <v>159.55</v>
      </c>
      <c r="AD75" s="18">
        <f t="shared" si="11"/>
        <v>99.55</v>
      </c>
      <c r="AE75" s="19">
        <f t="shared" si="9"/>
        <v>60</v>
      </c>
    </row>
    <row r="76" spans="1:31" s="20" customFormat="1" ht="15.75" customHeight="1">
      <c r="A76" s="14">
        <f>A110+1</f>
        <v>18</v>
      </c>
      <c r="B76" s="15" t="s">
        <v>119</v>
      </c>
      <c r="C76" s="14" t="s">
        <v>73</v>
      </c>
      <c r="D76" s="16">
        <v>755</v>
      </c>
      <c r="E76" s="17">
        <v>455</v>
      </c>
      <c r="F76" s="16">
        <v>789</v>
      </c>
      <c r="G76" s="17">
        <v>489</v>
      </c>
      <c r="H76" s="16"/>
      <c r="I76" s="17"/>
      <c r="J76" s="26">
        <v>831</v>
      </c>
      <c r="K76" s="27">
        <v>531</v>
      </c>
      <c r="L76" s="16"/>
      <c r="M76" s="16"/>
      <c r="N76" s="16"/>
      <c r="O76" s="16"/>
      <c r="P76" s="16">
        <v>799</v>
      </c>
      <c r="Q76" s="17">
        <v>499</v>
      </c>
      <c r="R76" s="16"/>
      <c r="S76" s="17"/>
      <c r="T76" s="16"/>
      <c r="U76" s="16"/>
      <c r="V76" s="16"/>
      <c r="W76" s="16"/>
      <c r="X76" s="16"/>
      <c r="Y76" s="16"/>
      <c r="Z76" s="16"/>
      <c r="AA76" s="17"/>
      <c r="AB76" s="14">
        <f t="shared" si="10"/>
        <v>3174</v>
      </c>
      <c r="AC76" s="18">
        <f t="shared" si="2"/>
        <v>158.7</v>
      </c>
      <c r="AD76" s="18">
        <f t="shared" si="3"/>
        <v>98.7</v>
      </c>
      <c r="AE76" s="19">
        <f t="shared" si="8"/>
        <v>60</v>
      </c>
    </row>
    <row r="77" spans="1:31" s="20" customFormat="1" ht="15.75" customHeight="1">
      <c r="A77" s="14">
        <f>A115+1</f>
        <v>24</v>
      </c>
      <c r="B77" s="15" t="s">
        <v>215</v>
      </c>
      <c r="C77" s="14" t="s">
        <v>81</v>
      </c>
      <c r="D77" s="16"/>
      <c r="E77" s="17"/>
      <c r="F77" s="16"/>
      <c r="G77" s="16"/>
      <c r="H77" s="16"/>
      <c r="I77" s="16"/>
      <c r="J77" s="16"/>
      <c r="K77" s="16"/>
      <c r="L77" s="16">
        <v>762</v>
      </c>
      <c r="M77" s="16">
        <v>462</v>
      </c>
      <c r="N77" s="16"/>
      <c r="O77" s="16"/>
      <c r="P77" s="16">
        <v>822</v>
      </c>
      <c r="Q77" s="16">
        <v>522</v>
      </c>
      <c r="R77" s="16"/>
      <c r="S77" s="16"/>
      <c r="T77" s="16"/>
      <c r="U77" s="16"/>
      <c r="V77" s="16"/>
      <c r="W77" s="16"/>
      <c r="X77" s="16"/>
      <c r="Y77" s="17"/>
      <c r="Z77" s="16"/>
      <c r="AA77" s="16"/>
      <c r="AB77" s="14">
        <f t="shared" si="10"/>
        <v>1584</v>
      </c>
      <c r="AC77" s="18">
        <f t="shared" si="2"/>
        <v>158.4</v>
      </c>
      <c r="AD77" s="18">
        <f t="shared" si="3"/>
        <v>98.4</v>
      </c>
      <c r="AE77" s="19">
        <f>IF((190-AD77)*0.8&gt;60,60,(190-AD77)*0.8)</f>
        <v>60</v>
      </c>
    </row>
    <row r="78" spans="1:31" s="20" customFormat="1" ht="15">
      <c r="A78" s="14">
        <v>73</v>
      </c>
      <c r="B78" s="15" t="s">
        <v>120</v>
      </c>
      <c r="C78" s="14" t="s">
        <v>65</v>
      </c>
      <c r="D78" s="16">
        <v>781</v>
      </c>
      <c r="E78" s="16">
        <v>501</v>
      </c>
      <c r="F78" s="16"/>
      <c r="G78" s="16"/>
      <c r="H78" s="16"/>
      <c r="I78" s="16"/>
      <c r="J78" s="16"/>
      <c r="K78" s="16"/>
      <c r="L78" s="16"/>
      <c r="M78" s="16"/>
      <c r="N78" s="22"/>
      <c r="O78" s="23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4">
        <f t="shared" si="10"/>
        <v>781</v>
      </c>
      <c r="AC78" s="18">
        <f t="shared" si="2"/>
        <v>156.2</v>
      </c>
      <c r="AD78" s="18">
        <f t="shared" si="3"/>
        <v>100.2</v>
      </c>
      <c r="AE78" s="19">
        <f aca="true" t="shared" si="12" ref="AE78:AE90">IF((190-AD78)*0.8&gt;60,60,(190-AD78)*0.8)</f>
        <v>60</v>
      </c>
    </row>
    <row r="79" spans="1:31" s="20" customFormat="1" ht="15">
      <c r="A79" s="14">
        <v>74</v>
      </c>
      <c r="B79" s="15" t="s">
        <v>88</v>
      </c>
      <c r="C79" s="14" t="s">
        <v>69</v>
      </c>
      <c r="D79" s="16">
        <v>782</v>
      </c>
      <c r="E79" s="17">
        <v>482</v>
      </c>
      <c r="F79" s="16">
        <v>753</v>
      </c>
      <c r="G79" s="17">
        <v>453</v>
      </c>
      <c r="H79" s="16"/>
      <c r="I79" s="16"/>
      <c r="J79" s="16"/>
      <c r="K79" s="17"/>
      <c r="L79" s="16"/>
      <c r="M79" s="16"/>
      <c r="N79" s="16"/>
      <c r="O79" s="17"/>
      <c r="P79" s="16"/>
      <c r="Q79" s="17"/>
      <c r="R79" s="16"/>
      <c r="S79" s="16"/>
      <c r="T79" s="16"/>
      <c r="U79" s="17"/>
      <c r="V79" s="16"/>
      <c r="W79" s="16"/>
      <c r="X79" s="16"/>
      <c r="Y79" s="16"/>
      <c r="Z79" s="16"/>
      <c r="AA79" s="17"/>
      <c r="AB79" s="14">
        <f t="shared" si="10"/>
        <v>1535</v>
      </c>
      <c r="AC79" s="18">
        <f aca="true" t="shared" si="13" ref="AC79:AC90">AVERAGE(D79,F79,H79,J79,L79,N79,R79,P79,T79,V79,X79,Z79)/5</f>
        <v>153.5</v>
      </c>
      <c r="AD79" s="18">
        <f aca="true" t="shared" si="14" ref="AD79:AD90">AVERAGE(E79,G79,I79,K79,M79,O79,S79,Q79,U79,W79,Y79,AA79)/5</f>
        <v>93.5</v>
      </c>
      <c r="AE79" s="19">
        <f t="shared" si="12"/>
        <v>60</v>
      </c>
    </row>
    <row r="80" spans="1:31" s="20" customFormat="1" ht="15">
      <c r="A80" s="14">
        <v>75</v>
      </c>
      <c r="B80" s="15" t="s">
        <v>212</v>
      </c>
      <c r="C80" s="14" t="s">
        <v>69</v>
      </c>
      <c r="D80" s="16"/>
      <c r="E80" s="17"/>
      <c r="F80" s="16"/>
      <c r="G80" s="17"/>
      <c r="H80" s="16"/>
      <c r="I80" s="17"/>
      <c r="J80" s="16">
        <v>711</v>
      </c>
      <c r="K80" s="17">
        <v>411</v>
      </c>
      <c r="L80" s="16"/>
      <c r="M80" s="17"/>
      <c r="N80" s="16"/>
      <c r="O80" s="17"/>
      <c r="P80" s="25"/>
      <c r="Q80" s="16"/>
      <c r="R80" s="16"/>
      <c r="S80" s="16"/>
      <c r="T80" s="16"/>
      <c r="U80" s="17"/>
      <c r="V80" s="16"/>
      <c r="W80" s="16"/>
      <c r="X80" s="16"/>
      <c r="Y80" s="16"/>
      <c r="Z80" s="16"/>
      <c r="AA80" s="16"/>
      <c r="AB80" s="14">
        <f t="shared" si="10"/>
        <v>711</v>
      </c>
      <c r="AC80" s="18">
        <f t="shared" si="13"/>
        <v>142.2</v>
      </c>
      <c r="AD80" s="18">
        <f t="shared" si="14"/>
        <v>82.2</v>
      </c>
      <c r="AE80" s="19">
        <f t="shared" si="12"/>
        <v>60</v>
      </c>
    </row>
    <row r="81" spans="1:31" s="20" customFormat="1" ht="15">
      <c r="A81" s="14">
        <v>76</v>
      </c>
      <c r="B81" s="15" t="s">
        <v>86</v>
      </c>
      <c r="C81" s="14" t="s">
        <v>71</v>
      </c>
      <c r="D81" s="16">
        <v>649</v>
      </c>
      <c r="E81" s="17">
        <v>349</v>
      </c>
      <c r="F81" s="16">
        <v>700</v>
      </c>
      <c r="G81" s="16">
        <v>400</v>
      </c>
      <c r="H81" s="16">
        <v>731</v>
      </c>
      <c r="I81" s="16">
        <v>431</v>
      </c>
      <c r="J81" s="16">
        <v>738</v>
      </c>
      <c r="K81" s="16">
        <v>438</v>
      </c>
      <c r="L81" s="16"/>
      <c r="M81" s="16"/>
      <c r="N81" s="22">
        <v>703</v>
      </c>
      <c r="O81" s="23">
        <v>403</v>
      </c>
      <c r="P81" s="16">
        <v>657</v>
      </c>
      <c r="Q81" s="16">
        <v>357</v>
      </c>
      <c r="R81" s="16"/>
      <c r="S81" s="16"/>
      <c r="T81" s="16">
        <v>718</v>
      </c>
      <c r="U81" s="16">
        <v>418</v>
      </c>
      <c r="V81" s="16"/>
      <c r="W81" s="16"/>
      <c r="X81" s="16"/>
      <c r="Y81" s="16"/>
      <c r="Z81" s="16"/>
      <c r="AA81" s="16"/>
      <c r="AB81" s="14">
        <f t="shared" si="10"/>
        <v>4896</v>
      </c>
      <c r="AC81" s="18">
        <f t="shared" si="13"/>
        <v>139.8857142857143</v>
      </c>
      <c r="AD81" s="18">
        <f t="shared" si="14"/>
        <v>79.88571428571429</v>
      </c>
      <c r="AE81" s="19">
        <f t="shared" si="12"/>
        <v>60</v>
      </c>
    </row>
    <row r="82" spans="1:31" s="20" customFormat="1" ht="15">
      <c r="A82" s="14">
        <v>77</v>
      </c>
      <c r="B82" s="15" t="s">
        <v>210</v>
      </c>
      <c r="C82" s="14" t="s">
        <v>81</v>
      </c>
      <c r="D82" s="16"/>
      <c r="E82" s="16"/>
      <c r="F82" s="16"/>
      <c r="G82" s="17"/>
      <c r="H82" s="16"/>
      <c r="I82" s="16"/>
      <c r="J82" s="26">
        <v>692</v>
      </c>
      <c r="K82" s="26">
        <v>392</v>
      </c>
      <c r="L82" s="16"/>
      <c r="M82" s="16"/>
      <c r="N82" s="16"/>
      <c r="O82" s="17"/>
      <c r="P82" s="16"/>
      <c r="Q82" s="17"/>
      <c r="R82" s="16"/>
      <c r="S82" s="16"/>
      <c r="T82" s="16"/>
      <c r="U82" s="17"/>
      <c r="V82" s="16"/>
      <c r="W82" s="16"/>
      <c r="X82" s="16"/>
      <c r="Y82" s="16"/>
      <c r="Z82" s="16"/>
      <c r="AA82" s="16"/>
      <c r="AB82" s="14">
        <f t="shared" si="10"/>
        <v>692</v>
      </c>
      <c r="AC82" s="18">
        <f t="shared" si="13"/>
        <v>138.4</v>
      </c>
      <c r="AD82" s="18">
        <f t="shared" si="14"/>
        <v>78.4</v>
      </c>
      <c r="AE82" s="19">
        <f t="shared" si="12"/>
        <v>60</v>
      </c>
    </row>
    <row r="83" spans="1:31" s="20" customFormat="1" ht="15">
      <c r="A83" s="14">
        <v>78</v>
      </c>
      <c r="B83" s="15" t="s">
        <v>211</v>
      </c>
      <c r="C83" s="14" t="s">
        <v>121</v>
      </c>
      <c r="D83" s="16"/>
      <c r="E83" s="16"/>
      <c r="F83" s="16"/>
      <c r="G83" s="16"/>
      <c r="H83" s="16"/>
      <c r="I83" s="16"/>
      <c r="J83" s="16">
        <v>680</v>
      </c>
      <c r="K83" s="16">
        <v>380</v>
      </c>
      <c r="L83" s="16"/>
      <c r="M83" s="16"/>
      <c r="N83" s="16"/>
      <c r="O83" s="17"/>
      <c r="P83" s="16"/>
      <c r="Q83" s="17"/>
      <c r="R83" s="16"/>
      <c r="S83" s="16"/>
      <c r="T83" s="16"/>
      <c r="U83" s="17"/>
      <c r="V83" s="16"/>
      <c r="W83" s="16"/>
      <c r="X83" s="16"/>
      <c r="Y83" s="16"/>
      <c r="Z83" s="16"/>
      <c r="AA83" s="16"/>
      <c r="AB83" s="14">
        <f t="shared" si="10"/>
        <v>680</v>
      </c>
      <c r="AC83" s="18">
        <f t="shared" si="13"/>
        <v>136</v>
      </c>
      <c r="AD83" s="18">
        <f t="shared" si="14"/>
        <v>76</v>
      </c>
      <c r="AE83" s="19">
        <f t="shared" si="12"/>
        <v>60</v>
      </c>
    </row>
    <row r="84" spans="1:31" s="20" customFormat="1" ht="15">
      <c r="A84" s="14">
        <v>79</v>
      </c>
      <c r="B84" s="15" t="s">
        <v>234</v>
      </c>
      <c r="C84" s="14" t="s">
        <v>121</v>
      </c>
      <c r="D84" s="16"/>
      <c r="E84" s="16"/>
      <c r="F84" s="16"/>
      <c r="G84" s="16"/>
      <c r="H84" s="16"/>
      <c r="I84" s="16"/>
      <c r="J84" s="26"/>
      <c r="K84" s="26"/>
      <c r="L84" s="16"/>
      <c r="M84" s="17"/>
      <c r="N84" s="16"/>
      <c r="O84" s="17"/>
      <c r="P84" s="16">
        <v>652</v>
      </c>
      <c r="Q84" s="17">
        <v>352</v>
      </c>
      <c r="R84" s="16"/>
      <c r="S84" s="16"/>
      <c r="T84" s="16"/>
      <c r="U84" s="17"/>
      <c r="V84" s="16"/>
      <c r="W84" s="16"/>
      <c r="X84" s="16"/>
      <c r="Y84" s="16"/>
      <c r="Z84" s="16"/>
      <c r="AA84" s="16"/>
      <c r="AB84" s="14">
        <f t="shared" si="10"/>
        <v>652</v>
      </c>
      <c r="AC84" s="18">
        <f t="shared" si="13"/>
        <v>130.4</v>
      </c>
      <c r="AD84" s="18">
        <f t="shared" si="14"/>
        <v>70.4</v>
      </c>
      <c r="AE84" s="19">
        <f t="shared" si="12"/>
        <v>60</v>
      </c>
    </row>
    <row r="85" spans="1:31" s="20" customFormat="1" ht="15">
      <c r="A85" s="14">
        <v>80</v>
      </c>
      <c r="B85" s="15"/>
      <c r="C85" s="14"/>
      <c r="D85" s="16"/>
      <c r="E85" s="17"/>
      <c r="F85" s="16"/>
      <c r="G85" s="16"/>
      <c r="H85" s="16"/>
      <c r="I85" s="16"/>
      <c r="J85" s="16"/>
      <c r="K85" s="16"/>
      <c r="L85" s="16"/>
      <c r="M85" s="16"/>
      <c r="N85" s="16"/>
      <c r="O85" s="17"/>
      <c r="P85" s="16"/>
      <c r="Q85" s="17"/>
      <c r="R85" s="16"/>
      <c r="S85" s="16"/>
      <c r="T85" s="16"/>
      <c r="U85" s="17"/>
      <c r="V85" s="16"/>
      <c r="W85" s="16"/>
      <c r="X85" s="16"/>
      <c r="Y85" s="16"/>
      <c r="Z85" s="16"/>
      <c r="AA85" s="16"/>
      <c r="AB85" s="14">
        <f t="shared" si="10"/>
        <v>0</v>
      </c>
      <c r="AC85" s="18" t="e">
        <f t="shared" si="13"/>
        <v>#DIV/0!</v>
      </c>
      <c r="AD85" s="18" t="e">
        <f t="shared" si="14"/>
        <v>#DIV/0!</v>
      </c>
      <c r="AE85" s="19" t="e">
        <f t="shared" si="12"/>
        <v>#DIV/0!</v>
      </c>
    </row>
    <row r="86" spans="1:31" s="20" customFormat="1" ht="15">
      <c r="A86" s="14">
        <v>81</v>
      </c>
      <c r="B86" s="15"/>
      <c r="C86" s="14"/>
      <c r="D86" s="16"/>
      <c r="E86" s="16"/>
      <c r="F86" s="16"/>
      <c r="G86" s="16"/>
      <c r="H86" s="16"/>
      <c r="I86" s="16"/>
      <c r="J86" s="21"/>
      <c r="K86" s="26"/>
      <c r="L86" s="16"/>
      <c r="M86" s="16"/>
      <c r="N86" s="16"/>
      <c r="O86" s="17"/>
      <c r="P86" s="16"/>
      <c r="Q86" s="17"/>
      <c r="R86" s="16"/>
      <c r="S86" s="16"/>
      <c r="T86" s="16"/>
      <c r="U86" s="17"/>
      <c r="V86" s="16"/>
      <c r="W86" s="16"/>
      <c r="X86" s="16"/>
      <c r="Y86" s="16"/>
      <c r="Z86" s="16"/>
      <c r="AA86" s="16"/>
      <c r="AB86" s="14">
        <f t="shared" si="10"/>
        <v>0</v>
      </c>
      <c r="AC86" s="18" t="e">
        <f t="shared" si="13"/>
        <v>#DIV/0!</v>
      </c>
      <c r="AD86" s="18" t="e">
        <f t="shared" si="14"/>
        <v>#DIV/0!</v>
      </c>
      <c r="AE86" s="19" t="e">
        <f t="shared" si="12"/>
        <v>#DIV/0!</v>
      </c>
    </row>
    <row r="87" spans="1:31" s="20" customFormat="1" ht="15" customHeight="1">
      <c r="A87" s="14">
        <v>82</v>
      </c>
      <c r="B87" s="15"/>
      <c r="C87" s="14"/>
      <c r="D87" s="16"/>
      <c r="E87" s="16"/>
      <c r="F87" s="16"/>
      <c r="G87" s="17"/>
      <c r="H87" s="16"/>
      <c r="I87" s="17"/>
      <c r="J87" s="16"/>
      <c r="K87" s="17"/>
      <c r="L87" s="16"/>
      <c r="M87" s="17"/>
      <c r="N87" s="16"/>
      <c r="O87" s="17"/>
      <c r="P87" s="16"/>
      <c r="Q87" s="16"/>
      <c r="R87" s="16"/>
      <c r="S87" s="17"/>
      <c r="T87" s="16"/>
      <c r="U87" s="17"/>
      <c r="V87" s="26"/>
      <c r="W87" s="26"/>
      <c r="X87" s="14"/>
      <c r="Y87" s="14"/>
      <c r="Z87" s="14"/>
      <c r="AA87" s="28"/>
      <c r="AB87" s="14">
        <f t="shared" si="10"/>
        <v>0</v>
      </c>
      <c r="AC87" s="18" t="e">
        <f t="shared" si="13"/>
        <v>#DIV/0!</v>
      </c>
      <c r="AD87" s="18" t="e">
        <f t="shared" si="14"/>
        <v>#DIV/0!</v>
      </c>
      <c r="AE87" s="19" t="e">
        <f t="shared" si="12"/>
        <v>#DIV/0!</v>
      </c>
    </row>
    <row r="88" spans="1:31" s="20" customFormat="1" ht="15" customHeight="1">
      <c r="A88" s="14">
        <v>83</v>
      </c>
      <c r="B88" s="15"/>
      <c r="C88" s="14"/>
      <c r="D88" s="16"/>
      <c r="E88" s="17"/>
      <c r="F88" s="16"/>
      <c r="G88" s="16"/>
      <c r="H88" s="16"/>
      <c r="I88" s="17"/>
      <c r="J88" s="16"/>
      <c r="K88" s="17"/>
      <c r="L88" s="16"/>
      <c r="M88" s="17"/>
      <c r="N88" s="22"/>
      <c r="O88" s="23"/>
      <c r="P88" s="16"/>
      <c r="Q88" s="16"/>
      <c r="R88" s="16"/>
      <c r="S88" s="16"/>
      <c r="T88" s="16"/>
      <c r="U88" s="16"/>
      <c r="V88" s="16"/>
      <c r="W88" s="17"/>
      <c r="X88" s="16"/>
      <c r="Y88" s="16"/>
      <c r="Z88" s="16"/>
      <c r="AA88" s="16"/>
      <c r="AB88" s="14">
        <f t="shared" si="10"/>
        <v>0</v>
      </c>
      <c r="AC88" s="18" t="e">
        <f t="shared" si="13"/>
        <v>#DIV/0!</v>
      </c>
      <c r="AD88" s="18" t="e">
        <f t="shared" si="14"/>
        <v>#DIV/0!</v>
      </c>
      <c r="AE88" s="19" t="e">
        <f t="shared" si="12"/>
        <v>#DIV/0!</v>
      </c>
    </row>
    <row r="89" spans="1:31" s="20" customFormat="1" ht="15" customHeight="1">
      <c r="A89" s="14">
        <v>84</v>
      </c>
      <c r="B89" s="15"/>
      <c r="C89" s="14"/>
      <c r="D89" s="16"/>
      <c r="E89" s="16"/>
      <c r="F89" s="16"/>
      <c r="G89" s="16"/>
      <c r="H89" s="16"/>
      <c r="I89" s="17"/>
      <c r="J89" s="26"/>
      <c r="K89" s="27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4">
        <f t="shared" si="10"/>
        <v>0</v>
      </c>
      <c r="AC89" s="18" t="e">
        <f t="shared" si="13"/>
        <v>#DIV/0!</v>
      </c>
      <c r="AD89" s="18" t="e">
        <f t="shared" si="14"/>
        <v>#DIV/0!</v>
      </c>
      <c r="AE89" s="19" t="e">
        <f t="shared" si="12"/>
        <v>#DIV/0!</v>
      </c>
    </row>
    <row r="90" spans="1:31" s="20" customFormat="1" ht="15" customHeight="1">
      <c r="A90" s="14">
        <v>85</v>
      </c>
      <c r="B90" s="15"/>
      <c r="C90" s="14"/>
      <c r="D90" s="16"/>
      <c r="E90" s="17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7"/>
      <c r="R90" s="16"/>
      <c r="S90" s="17"/>
      <c r="T90" s="16"/>
      <c r="U90" s="16"/>
      <c r="V90" s="16"/>
      <c r="W90" s="16"/>
      <c r="X90" s="16"/>
      <c r="Y90" s="16"/>
      <c r="Z90" s="16"/>
      <c r="AA90" s="16"/>
      <c r="AB90" s="14">
        <f t="shared" si="10"/>
        <v>0</v>
      </c>
      <c r="AC90" s="18" t="e">
        <f t="shared" si="13"/>
        <v>#DIV/0!</v>
      </c>
      <c r="AD90" s="18" t="e">
        <f t="shared" si="14"/>
        <v>#DIV/0!</v>
      </c>
      <c r="AE90" s="19" t="e">
        <f t="shared" si="12"/>
        <v>#DIV/0!</v>
      </c>
    </row>
    <row r="91" spans="1:31" s="20" customFormat="1" ht="15">
      <c r="A91" s="29" t="s">
        <v>32</v>
      </c>
      <c r="B91" s="29"/>
      <c r="C91" s="29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29"/>
      <c r="AC91" s="31"/>
      <c r="AD91" s="31"/>
      <c r="AE91" s="32"/>
    </row>
    <row r="92" spans="1:31" s="4" customFormat="1" ht="16.5" customHeight="1">
      <c r="A92" s="33" t="s">
        <v>33</v>
      </c>
      <c r="B92" s="5" t="s">
        <v>56</v>
      </c>
      <c r="C92" s="201"/>
      <c r="D92" s="285"/>
      <c r="E92" s="285"/>
      <c r="F92" s="285"/>
      <c r="G92" s="285"/>
      <c r="H92" s="285"/>
      <c r="I92" s="286"/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286"/>
      <c r="V92" s="286"/>
      <c r="W92" s="286"/>
      <c r="X92" s="286"/>
      <c r="Y92" s="286"/>
      <c r="Z92" s="286"/>
      <c r="AA92" s="286"/>
      <c r="AB92" s="287"/>
      <c r="AC92" s="286"/>
      <c r="AD92" s="286"/>
      <c r="AE92" s="32"/>
    </row>
    <row r="93" spans="1:31" s="13" customFormat="1" ht="28.5" customHeight="1">
      <c r="A93" s="6" t="s">
        <v>34</v>
      </c>
      <c r="B93" s="6" t="s">
        <v>3</v>
      </c>
      <c r="C93" s="7" t="s">
        <v>1</v>
      </c>
      <c r="D93" s="6" t="s">
        <v>4</v>
      </c>
      <c r="E93" s="8" t="s">
        <v>5</v>
      </c>
      <c r="F93" s="6" t="s">
        <v>6</v>
      </c>
      <c r="G93" s="8" t="s">
        <v>7</v>
      </c>
      <c r="H93" s="6" t="s">
        <v>8</v>
      </c>
      <c r="I93" s="8" t="s">
        <v>9</v>
      </c>
      <c r="J93" s="6" t="s">
        <v>10</v>
      </c>
      <c r="K93" s="8" t="s">
        <v>11</v>
      </c>
      <c r="L93" s="6" t="s">
        <v>12</v>
      </c>
      <c r="M93" s="8" t="s">
        <v>13</v>
      </c>
      <c r="N93" s="6" t="s">
        <v>14</v>
      </c>
      <c r="O93" s="8" t="s">
        <v>15</v>
      </c>
      <c r="P93" s="9" t="s">
        <v>16</v>
      </c>
      <c r="Q93" s="10" t="s">
        <v>17</v>
      </c>
      <c r="R93" s="9" t="s">
        <v>18</v>
      </c>
      <c r="S93" s="10" t="s">
        <v>19</v>
      </c>
      <c r="T93" s="9" t="s">
        <v>20</v>
      </c>
      <c r="U93" s="10" t="s">
        <v>21</v>
      </c>
      <c r="V93" s="9" t="s">
        <v>22</v>
      </c>
      <c r="W93" s="10" t="s">
        <v>23</v>
      </c>
      <c r="X93" s="9" t="s">
        <v>24</v>
      </c>
      <c r="Y93" s="10" t="s">
        <v>25</v>
      </c>
      <c r="Z93" s="9" t="s">
        <v>26</v>
      </c>
      <c r="AA93" s="10" t="s">
        <v>27</v>
      </c>
      <c r="AB93" s="36" t="s">
        <v>28</v>
      </c>
      <c r="AC93" s="11" t="s">
        <v>29</v>
      </c>
      <c r="AD93" s="11" t="s">
        <v>30</v>
      </c>
      <c r="AE93" s="12" t="s">
        <v>31</v>
      </c>
    </row>
    <row r="94" spans="1:31" s="20" customFormat="1" ht="15.75" customHeight="1">
      <c r="A94" s="14">
        <v>1</v>
      </c>
      <c r="B94" s="15" t="s">
        <v>125</v>
      </c>
      <c r="C94" s="14" t="s">
        <v>61</v>
      </c>
      <c r="D94" s="16">
        <v>866</v>
      </c>
      <c r="E94" s="17">
        <v>841</v>
      </c>
      <c r="F94" s="16">
        <v>986</v>
      </c>
      <c r="G94" s="16">
        <v>901</v>
      </c>
      <c r="H94" s="16">
        <v>1013</v>
      </c>
      <c r="I94" s="16">
        <v>948</v>
      </c>
      <c r="J94" s="16">
        <v>1010</v>
      </c>
      <c r="K94" s="16">
        <v>965</v>
      </c>
      <c r="L94" s="16">
        <v>959</v>
      </c>
      <c r="M94" s="16">
        <v>929</v>
      </c>
      <c r="N94" s="16">
        <v>929</v>
      </c>
      <c r="O94" s="17">
        <v>904</v>
      </c>
      <c r="P94" s="16">
        <v>948</v>
      </c>
      <c r="Q94" s="16">
        <v>918</v>
      </c>
      <c r="R94" s="16"/>
      <c r="S94" s="17"/>
      <c r="T94" s="16"/>
      <c r="U94" s="16"/>
      <c r="V94" s="16">
        <v>863</v>
      </c>
      <c r="W94" s="17">
        <v>833</v>
      </c>
      <c r="X94" s="14"/>
      <c r="Y94" s="14"/>
      <c r="Z94" s="14"/>
      <c r="AA94" s="14"/>
      <c r="AB94" s="14">
        <f aca="true" t="shared" si="15" ref="AB94:AB136">SUM(D94+F94+H94+J94+L94+N94+R94+P94+T94+V94+X94+Z94)</f>
        <v>7574</v>
      </c>
      <c r="AC94" s="18">
        <f aca="true" t="shared" si="16" ref="AC94:AC136">AVERAGE(D94,F94,H94,J94,L94,N94,R94,P94,T94,V94,X94,Z94)/5</f>
        <v>189.35</v>
      </c>
      <c r="AD94" s="18">
        <f aca="true" t="shared" si="17" ref="AD94:AD136">AVERAGE(E94,G94,I94,K94,M94,O94,S94,Q94,U94,W94,Y94,AA94)/5</f>
        <v>180.975</v>
      </c>
      <c r="AE94" s="19">
        <f aca="true" t="shared" si="18" ref="AE94:AE136">IF((190-AD94)*0.8&gt;60,60,(190-AD94)*0.8)</f>
        <v>7.220000000000005</v>
      </c>
    </row>
    <row r="95" spans="1:31" s="20" customFormat="1" ht="15.75" customHeight="1">
      <c r="A95" s="14">
        <v>2</v>
      </c>
      <c r="B95" s="15" t="s">
        <v>94</v>
      </c>
      <c r="C95" s="14" t="s">
        <v>68</v>
      </c>
      <c r="D95" s="16">
        <v>879</v>
      </c>
      <c r="E95" s="16">
        <v>759</v>
      </c>
      <c r="F95" s="16">
        <v>947</v>
      </c>
      <c r="G95" s="17">
        <v>792</v>
      </c>
      <c r="H95" s="16"/>
      <c r="I95" s="17"/>
      <c r="J95" s="16">
        <v>836</v>
      </c>
      <c r="K95" s="17">
        <v>696</v>
      </c>
      <c r="L95" s="16">
        <v>945</v>
      </c>
      <c r="M95" s="17">
        <v>785</v>
      </c>
      <c r="N95" s="16">
        <v>926</v>
      </c>
      <c r="O95" s="17">
        <v>771</v>
      </c>
      <c r="P95" s="16">
        <v>1016</v>
      </c>
      <c r="Q95" s="17">
        <v>866</v>
      </c>
      <c r="R95" s="16"/>
      <c r="S95" s="17"/>
      <c r="T95" s="14"/>
      <c r="U95" s="14"/>
      <c r="V95" s="14"/>
      <c r="W95" s="28"/>
      <c r="X95" s="14">
        <v>1064</v>
      </c>
      <c r="Y95" s="26">
        <v>929</v>
      </c>
      <c r="Z95" s="14"/>
      <c r="AA95" s="28"/>
      <c r="AB95" s="14">
        <f t="shared" si="15"/>
        <v>6613</v>
      </c>
      <c r="AC95" s="18">
        <f t="shared" si="16"/>
        <v>188.94285714285712</v>
      </c>
      <c r="AD95" s="18">
        <f t="shared" si="17"/>
        <v>159.94285714285712</v>
      </c>
      <c r="AE95" s="19">
        <f t="shared" si="18"/>
        <v>24.045714285714304</v>
      </c>
    </row>
    <row r="96" spans="1:31" s="20" customFormat="1" ht="15.75" customHeight="1">
      <c r="A96" s="14">
        <f aca="true" t="shared" si="19" ref="A96:A136">A95+1</f>
        <v>3</v>
      </c>
      <c r="B96" s="37" t="s">
        <v>129</v>
      </c>
      <c r="C96" s="14" t="s">
        <v>57</v>
      </c>
      <c r="D96" s="16">
        <v>869</v>
      </c>
      <c r="E96" s="17">
        <v>774</v>
      </c>
      <c r="F96" s="16">
        <v>992</v>
      </c>
      <c r="G96" s="17">
        <v>852</v>
      </c>
      <c r="H96" s="16">
        <v>929</v>
      </c>
      <c r="I96" s="17">
        <v>819</v>
      </c>
      <c r="J96" s="16">
        <v>948</v>
      </c>
      <c r="K96" s="17">
        <v>838</v>
      </c>
      <c r="L96" s="16">
        <v>985</v>
      </c>
      <c r="M96" s="17">
        <v>880</v>
      </c>
      <c r="N96" s="16">
        <v>1019</v>
      </c>
      <c r="O96" s="17">
        <v>924</v>
      </c>
      <c r="P96" s="16">
        <v>852</v>
      </c>
      <c r="Q96" s="17">
        <v>772</v>
      </c>
      <c r="R96" s="16"/>
      <c r="S96" s="17"/>
      <c r="T96" s="16"/>
      <c r="U96" s="17"/>
      <c r="V96" s="14"/>
      <c r="W96" s="14"/>
      <c r="X96" s="14"/>
      <c r="Y96" s="14"/>
      <c r="Z96" s="14">
        <v>880</v>
      </c>
      <c r="AA96" s="14">
        <v>790</v>
      </c>
      <c r="AB96" s="14">
        <f t="shared" si="15"/>
        <v>7474</v>
      </c>
      <c r="AC96" s="18">
        <f t="shared" si="16"/>
        <v>186.85</v>
      </c>
      <c r="AD96" s="18">
        <f t="shared" si="17"/>
        <v>166.225</v>
      </c>
      <c r="AE96" s="19">
        <f t="shared" si="18"/>
        <v>19.020000000000007</v>
      </c>
    </row>
    <row r="97" spans="1:31" s="20" customFormat="1" ht="15.75" customHeight="1">
      <c r="A97" s="14">
        <f t="shared" si="19"/>
        <v>4</v>
      </c>
      <c r="B97" s="15" t="s">
        <v>101</v>
      </c>
      <c r="C97" s="14" t="s">
        <v>63</v>
      </c>
      <c r="D97" s="16">
        <v>865</v>
      </c>
      <c r="E97" s="16">
        <v>750</v>
      </c>
      <c r="F97" s="16">
        <v>916</v>
      </c>
      <c r="G97" s="17">
        <v>756</v>
      </c>
      <c r="H97" s="16"/>
      <c r="I97" s="17"/>
      <c r="J97" s="16">
        <v>924</v>
      </c>
      <c r="K97" s="16">
        <v>764</v>
      </c>
      <c r="L97" s="16">
        <v>1018</v>
      </c>
      <c r="M97" s="16">
        <v>863</v>
      </c>
      <c r="N97" s="16"/>
      <c r="O97" s="17"/>
      <c r="P97" s="16">
        <v>1002</v>
      </c>
      <c r="Q97" s="16">
        <v>867</v>
      </c>
      <c r="R97" s="16"/>
      <c r="S97" s="17"/>
      <c r="T97" s="16"/>
      <c r="U97" s="16"/>
      <c r="V97" s="14">
        <v>923</v>
      </c>
      <c r="W97" s="14">
        <v>803</v>
      </c>
      <c r="X97" s="14">
        <v>891</v>
      </c>
      <c r="Y97" s="14">
        <v>771</v>
      </c>
      <c r="Z97" s="14"/>
      <c r="AA97" s="14"/>
      <c r="AB97" s="14">
        <f t="shared" si="15"/>
        <v>6539</v>
      </c>
      <c r="AC97" s="18">
        <f t="shared" si="16"/>
        <v>186.82857142857142</v>
      </c>
      <c r="AD97" s="18">
        <f t="shared" si="17"/>
        <v>159.25714285714287</v>
      </c>
      <c r="AE97" s="19">
        <f t="shared" si="18"/>
        <v>24.594285714285707</v>
      </c>
    </row>
    <row r="98" spans="1:31" s="20" customFormat="1" ht="15.75" customHeight="1">
      <c r="A98" s="14">
        <f t="shared" si="19"/>
        <v>5</v>
      </c>
      <c r="B98" s="15" t="s">
        <v>136</v>
      </c>
      <c r="C98" s="14" t="s">
        <v>60</v>
      </c>
      <c r="D98" s="16">
        <v>832</v>
      </c>
      <c r="E98" s="16">
        <v>712</v>
      </c>
      <c r="F98" s="16">
        <v>1086</v>
      </c>
      <c r="G98" s="17">
        <v>896</v>
      </c>
      <c r="H98" s="16">
        <v>834</v>
      </c>
      <c r="I98" s="17">
        <v>719</v>
      </c>
      <c r="J98" s="16">
        <v>898</v>
      </c>
      <c r="K98" s="17">
        <v>758</v>
      </c>
      <c r="L98" s="16">
        <v>957</v>
      </c>
      <c r="M98" s="17">
        <v>812</v>
      </c>
      <c r="N98" s="16">
        <v>854</v>
      </c>
      <c r="O98" s="17">
        <v>719</v>
      </c>
      <c r="P98" s="16">
        <v>945</v>
      </c>
      <c r="Q98" s="17">
        <v>800</v>
      </c>
      <c r="R98" s="16"/>
      <c r="S98" s="17"/>
      <c r="T98" s="16"/>
      <c r="U98" s="17"/>
      <c r="V98" s="14"/>
      <c r="W98" s="14"/>
      <c r="X98" s="14">
        <v>1039</v>
      </c>
      <c r="Y98" s="14">
        <v>899</v>
      </c>
      <c r="Z98" s="14">
        <v>959</v>
      </c>
      <c r="AA98" s="14">
        <v>829</v>
      </c>
      <c r="AB98" s="14">
        <f t="shared" si="15"/>
        <v>8404</v>
      </c>
      <c r="AC98" s="18">
        <f t="shared" si="16"/>
        <v>186.75555555555556</v>
      </c>
      <c r="AD98" s="18">
        <f t="shared" si="17"/>
        <v>158.75555555555556</v>
      </c>
      <c r="AE98" s="19">
        <f t="shared" si="18"/>
        <v>24.995555555555555</v>
      </c>
    </row>
    <row r="99" spans="1:31" s="20" customFormat="1" ht="15.75" customHeight="1">
      <c r="A99" s="14">
        <f t="shared" si="19"/>
        <v>6</v>
      </c>
      <c r="B99" s="15" t="s">
        <v>208</v>
      </c>
      <c r="C99" s="14" t="s">
        <v>116</v>
      </c>
      <c r="D99" s="16"/>
      <c r="E99" s="17"/>
      <c r="F99" s="16"/>
      <c r="G99" s="17"/>
      <c r="H99" s="16"/>
      <c r="I99" s="17"/>
      <c r="J99" s="16">
        <v>930</v>
      </c>
      <c r="K99" s="17">
        <v>780</v>
      </c>
      <c r="L99" s="16"/>
      <c r="M99" s="17"/>
      <c r="N99" s="16"/>
      <c r="O99" s="17"/>
      <c r="P99" s="16"/>
      <c r="Q99" s="17"/>
      <c r="R99" s="16"/>
      <c r="S99" s="17"/>
      <c r="T99" s="16"/>
      <c r="U99" s="17"/>
      <c r="V99" s="26"/>
      <c r="W99" s="26"/>
      <c r="X99" s="14"/>
      <c r="Y99" s="14"/>
      <c r="Z99" s="14"/>
      <c r="AA99" s="14"/>
      <c r="AB99" s="14">
        <f t="shared" si="15"/>
        <v>930</v>
      </c>
      <c r="AC99" s="18">
        <f t="shared" si="16"/>
        <v>186</v>
      </c>
      <c r="AD99" s="18">
        <f t="shared" si="17"/>
        <v>156</v>
      </c>
      <c r="AE99" s="19">
        <f t="shared" si="18"/>
        <v>27.200000000000003</v>
      </c>
    </row>
    <row r="100" spans="1:31" s="20" customFormat="1" ht="15.75" customHeight="1">
      <c r="A100" s="14">
        <f t="shared" si="19"/>
        <v>7</v>
      </c>
      <c r="B100" s="37" t="s">
        <v>179</v>
      </c>
      <c r="C100" s="14" t="s">
        <v>151</v>
      </c>
      <c r="D100" s="16"/>
      <c r="E100" s="16"/>
      <c r="F100" s="16">
        <v>902</v>
      </c>
      <c r="G100" s="17">
        <v>767</v>
      </c>
      <c r="H100" s="16">
        <v>984</v>
      </c>
      <c r="I100" s="17">
        <v>839</v>
      </c>
      <c r="J100" s="16">
        <v>965</v>
      </c>
      <c r="K100" s="17">
        <v>845</v>
      </c>
      <c r="L100" s="16">
        <v>890</v>
      </c>
      <c r="M100" s="17">
        <v>785</v>
      </c>
      <c r="N100" s="16">
        <v>903</v>
      </c>
      <c r="O100" s="17">
        <v>788</v>
      </c>
      <c r="P100" s="16">
        <v>959</v>
      </c>
      <c r="Q100" s="17">
        <v>844</v>
      </c>
      <c r="R100" s="16">
        <v>899</v>
      </c>
      <c r="S100" s="17">
        <v>789</v>
      </c>
      <c r="T100" s="16"/>
      <c r="U100" s="17"/>
      <c r="V100" s="14"/>
      <c r="W100" s="14"/>
      <c r="X100" s="14"/>
      <c r="Y100" s="14"/>
      <c r="Z100" s="14">
        <v>921</v>
      </c>
      <c r="AA100" s="28">
        <v>806</v>
      </c>
      <c r="AB100" s="14">
        <f t="shared" si="15"/>
        <v>7423</v>
      </c>
      <c r="AC100" s="18">
        <f t="shared" si="16"/>
        <v>185.575</v>
      </c>
      <c r="AD100" s="18">
        <f t="shared" si="17"/>
        <v>161.575</v>
      </c>
      <c r="AE100" s="19">
        <f t="shared" si="18"/>
        <v>22.74000000000001</v>
      </c>
    </row>
    <row r="101" spans="1:31" s="20" customFormat="1" ht="15.75" customHeight="1">
      <c r="A101" s="14">
        <f t="shared" si="19"/>
        <v>8</v>
      </c>
      <c r="B101" s="37" t="s">
        <v>152</v>
      </c>
      <c r="C101" s="14" t="s">
        <v>151</v>
      </c>
      <c r="D101" s="16">
        <v>1002</v>
      </c>
      <c r="E101" s="16">
        <v>882</v>
      </c>
      <c r="F101" s="16">
        <v>859</v>
      </c>
      <c r="G101" s="17">
        <v>804</v>
      </c>
      <c r="H101" s="16"/>
      <c r="I101" s="17"/>
      <c r="J101" s="16">
        <v>923</v>
      </c>
      <c r="K101" s="17">
        <v>838</v>
      </c>
      <c r="L101" s="16">
        <v>907</v>
      </c>
      <c r="M101" s="17">
        <v>822</v>
      </c>
      <c r="N101" s="16">
        <v>932</v>
      </c>
      <c r="O101" s="17">
        <v>842</v>
      </c>
      <c r="P101" s="16">
        <v>1026</v>
      </c>
      <c r="Q101" s="17">
        <v>936</v>
      </c>
      <c r="R101" s="16">
        <v>878</v>
      </c>
      <c r="S101" s="17">
        <v>803</v>
      </c>
      <c r="T101" s="16"/>
      <c r="U101" s="17"/>
      <c r="V101" s="14"/>
      <c r="W101" s="14"/>
      <c r="X101" s="14"/>
      <c r="Y101" s="14"/>
      <c r="Z101" s="14">
        <v>857</v>
      </c>
      <c r="AA101" s="28">
        <v>772</v>
      </c>
      <c r="AB101" s="14">
        <f t="shared" si="15"/>
        <v>7384</v>
      </c>
      <c r="AC101" s="18">
        <f t="shared" si="16"/>
        <v>184.6</v>
      </c>
      <c r="AD101" s="18">
        <f t="shared" si="17"/>
        <v>167.475</v>
      </c>
      <c r="AE101" s="19">
        <f t="shared" si="18"/>
        <v>18.020000000000007</v>
      </c>
    </row>
    <row r="102" spans="1:31" s="20" customFormat="1" ht="15.75" customHeight="1">
      <c r="A102" s="14">
        <f t="shared" si="19"/>
        <v>9</v>
      </c>
      <c r="B102" s="15" t="s">
        <v>108</v>
      </c>
      <c r="C102" s="14" t="s">
        <v>59</v>
      </c>
      <c r="D102" s="16">
        <v>851</v>
      </c>
      <c r="E102" s="16">
        <v>716</v>
      </c>
      <c r="F102" s="16">
        <v>925</v>
      </c>
      <c r="G102" s="17">
        <v>740</v>
      </c>
      <c r="H102" s="16"/>
      <c r="I102" s="17"/>
      <c r="J102" s="16">
        <v>978</v>
      </c>
      <c r="K102" s="17">
        <v>798</v>
      </c>
      <c r="L102" s="16">
        <v>922</v>
      </c>
      <c r="M102" s="17">
        <v>762</v>
      </c>
      <c r="N102" s="16">
        <v>941</v>
      </c>
      <c r="O102" s="17">
        <v>786</v>
      </c>
      <c r="P102" s="16">
        <v>953</v>
      </c>
      <c r="Q102" s="17">
        <v>803</v>
      </c>
      <c r="R102" s="16"/>
      <c r="S102" s="17"/>
      <c r="T102" s="16"/>
      <c r="U102" s="17"/>
      <c r="V102" s="14"/>
      <c r="W102" s="14"/>
      <c r="X102" s="14"/>
      <c r="Y102" s="14"/>
      <c r="Z102" s="14">
        <v>858</v>
      </c>
      <c r="AA102" s="14">
        <v>713</v>
      </c>
      <c r="AB102" s="14">
        <f t="shared" si="15"/>
        <v>6428</v>
      </c>
      <c r="AC102" s="18">
        <f t="shared" si="16"/>
        <v>183.65714285714287</v>
      </c>
      <c r="AD102" s="18">
        <f t="shared" si="17"/>
        <v>151.94285714285712</v>
      </c>
      <c r="AE102" s="19">
        <f t="shared" si="18"/>
        <v>30.445714285714303</v>
      </c>
    </row>
    <row r="103" spans="1:31" s="20" customFormat="1" ht="15.75" customHeight="1">
      <c r="A103" s="14">
        <f t="shared" si="19"/>
        <v>10</v>
      </c>
      <c r="B103" s="15" t="s">
        <v>83</v>
      </c>
      <c r="C103" s="14" t="s">
        <v>69</v>
      </c>
      <c r="D103" s="16">
        <v>795</v>
      </c>
      <c r="E103" s="16">
        <v>605</v>
      </c>
      <c r="F103" s="16">
        <v>866</v>
      </c>
      <c r="G103" s="16">
        <v>591</v>
      </c>
      <c r="H103" s="16"/>
      <c r="I103" s="17"/>
      <c r="J103" s="16">
        <v>958</v>
      </c>
      <c r="K103" s="17">
        <v>678</v>
      </c>
      <c r="L103" s="16">
        <v>992</v>
      </c>
      <c r="M103" s="17">
        <v>732</v>
      </c>
      <c r="N103" s="16">
        <v>917</v>
      </c>
      <c r="O103" s="17">
        <v>677</v>
      </c>
      <c r="P103" s="16">
        <v>889</v>
      </c>
      <c r="Q103" s="16">
        <v>654</v>
      </c>
      <c r="R103" s="16">
        <v>949</v>
      </c>
      <c r="S103" s="17">
        <v>714</v>
      </c>
      <c r="T103" s="16"/>
      <c r="U103" s="16"/>
      <c r="V103" s="26"/>
      <c r="W103" s="26"/>
      <c r="X103" s="14">
        <v>906</v>
      </c>
      <c r="Y103" s="14">
        <v>676</v>
      </c>
      <c r="Z103" s="14"/>
      <c r="AA103" s="28"/>
      <c r="AB103" s="14">
        <f t="shared" si="15"/>
        <v>7272</v>
      </c>
      <c r="AC103" s="18">
        <f t="shared" si="16"/>
        <v>181.8</v>
      </c>
      <c r="AD103" s="18">
        <f t="shared" si="17"/>
        <v>133.175</v>
      </c>
      <c r="AE103" s="19">
        <f t="shared" si="18"/>
        <v>45.459999999999994</v>
      </c>
    </row>
    <row r="104" spans="1:31" s="20" customFormat="1" ht="15.75" customHeight="1">
      <c r="A104" s="14">
        <f t="shared" si="19"/>
        <v>11</v>
      </c>
      <c r="B104" s="37" t="s">
        <v>82</v>
      </c>
      <c r="C104" s="14" t="s">
        <v>72</v>
      </c>
      <c r="D104" s="16">
        <v>822</v>
      </c>
      <c r="E104" s="17">
        <v>547</v>
      </c>
      <c r="F104" s="16">
        <v>862</v>
      </c>
      <c r="G104" s="17">
        <v>562</v>
      </c>
      <c r="H104" s="16">
        <v>919</v>
      </c>
      <c r="I104" s="17">
        <v>619</v>
      </c>
      <c r="J104" s="16">
        <v>884</v>
      </c>
      <c r="K104" s="17">
        <v>584</v>
      </c>
      <c r="L104" s="16">
        <v>948</v>
      </c>
      <c r="M104" s="17">
        <v>648</v>
      </c>
      <c r="N104" s="16">
        <v>946</v>
      </c>
      <c r="O104" s="17">
        <v>661</v>
      </c>
      <c r="P104" s="16">
        <v>959</v>
      </c>
      <c r="Q104" s="17">
        <v>684</v>
      </c>
      <c r="R104" s="16"/>
      <c r="S104" s="16"/>
      <c r="T104" s="16"/>
      <c r="U104" s="16"/>
      <c r="V104" s="14"/>
      <c r="W104" s="28"/>
      <c r="X104" s="14"/>
      <c r="Y104" s="14"/>
      <c r="Z104" s="14"/>
      <c r="AA104" s="28"/>
      <c r="AB104" s="14">
        <f t="shared" si="15"/>
        <v>6340</v>
      </c>
      <c r="AC104" s="18">
        <f t="shared" si="16"/>
        <v>181.14285714285714</v>
      </c>
      <c r="AD104" s="18">
        <f t="shared" si="17"/>
        <v>123</v>
      </c>
      <c r="AE104" s="19">
        <f t="shared" si="18"/>
        <v>53.6</v>
      </c>
    </row>
    <row r="105" spans="1:31" s="20" customFormat="1" ht="15.75" customHeight="1">
      <c r="A105" s="14">
        <f t="shared" si="19"/>
        <v>12</v>
      </c>
      <c r="B105" s="37" t="s">
        <v>113</v>
      </c>
      <c r="C105" s="14" t="s">
        <v>64</v>
      </c>
      <c r="D105" s="16">
        <v>940</v>
      </c>
      <c r="E105" s="16">
        <v>720</v>
      </c>
      <c r="F105" s="16">
        <v>960</v>
      </c>
      <c r="G105" s="17">
        <v>775</v>
      </c>
      <c r="H105" s="16">
        <v>855</v>
      </c>
      <c r="I105" s="16">
        <v>695</v>
      </c>
      <c r="J105" s="16">
        <v>900</v>
      </c>
      <c r="K105" s="16">
        <v>725</v>
      </c>
      <c r="L105" s="16">
        <v>925</v>
      </c>
      <c r="M105" s="16">
        <v>750</v>
      </c>
      <c r="N105" s="16">
        <v>912</v>
      </c>
      <c r="O105" s="16">
        <v>737</v>
      </c>
      <c r="P105" s="16">
        <v>953</v>
      </c>
      <c r="Q105" s="16">
        <v>778</v>
      </c>
      <c r="R105" s="16"/>
      <c r="S105" s="16"/>
      <c r="T105" s="16"/>
      <c r="U105" s="16"/>
      <c r="V105" s="26"/>
      <c r="W105" s="26"/>
      <c r="X105" s="14">
        <v>809</v>
      </c>
      <c r="Y105" s="14">
        <v>639</v>
      </c>
      <c r="Z105" s="14">
        <v>852</v>
      </c>
      <c r="AA105" s="28">
        <v>672</v>
      </c>
      <c r="AB105" s="14">
        <f t="shared" si="15"/>
        <v>8106</v>
      </c>
      <c r="AC105" s="18">
        <f t="shared" si="16"/>
        <v>180.13333333333333</v>
      </c>
      <c r="AD105" s="18">
        <f t="shared" si="17"/>
        <v>144.24444444444444</v>
      </c>
      <c r="AE105" s="19">
        <f t="shared" si="18"/>
        <v>36.60444444444445</v>
      </c>
    </row>
    <row r="106" spans="1:31" s="20" customFormat="1" ht="15.75" customHeight="1">
      <c r="A106" s="14">
        <f t="shared" si="19"/>
        <v>13</v>
      </c>
      <c r="B106" s="15" t="s">
        <v>117</v>
      </c>
      <c r="C106" s="14" t="s">
        <v>116</v>
      </c>
      <c r="D106" s="16">
        <v>864</v>
      </c>
      <c r="E106" s="17">
        <v>564</v>
      </c>
      <c r="F106" s="16">
        <v>841</v>
      </c>
      <c r="G106" s="17">
        <v>541</v>
      </c>
      <c r="H106" s="16">
        <v>835</v>
      </c>
      <c r="I106" s="17">
        <v>535</v>
      </c>
      <c r="J106" s="16"/>
      <c r="K106" s="16"/>
      <c r="L106" s="16">
        <v>856</v>
      </c>
      <c r="M106" s="16">
        <v>556</v>
      </c>
      <c r="N106" s="16">
        <v>1018</v>
      </c>
      <c r="O106" s="17">
        <v>718</v>
      </c>
      <c r="P106" s="16">
        <v>916</v>
      </c>
      <c r="Q106" s="16">
        <v>621</v>
      </c>
      <c r="R106" s="16">
        <v>918</v>
      </c>
      <c r="S106" s="17">
        <v>628</v>
      </c>
      <c r="T106" s="14"/>
      <c r="U106" s="14"/>
      <c r="V106" s="14"/>
      <c r="W106" s="14"/>
      <c r="X106" s="14"/>
      <c r="Y106" s="14"/>
      <c r="Z106" s="14">
        <v>905</v>
      </c>
      <c r="AA106" s="14">
        <v>620</v>
      </c>
      <c r="AB106" s="14">
        <f t="shared" si="15"/>
        <v>7153</v>
      </c>
      <c r="AC106" s="18">
        <f t="shared" si="16"/>
        <v>178.825</v>
      </c>
      <c r="AD106" s="18">
        <f t="shared" si="17"/>
        <v>119.575</v>
      </c>
      <c r="AE106" s="19">
        <f t="shared" si="18"/>
        <v>56.34</v>
      </c>
    </row>
    <row r="107" spans="1:31" s="20" customFormat="1" ht="15.75" customHeight="1">
      <c r="A107" s="14">
        <f t="shared" si="19"/>
        <v>14</v>
      </c>
      <c r="B107" s="15" t="s">
        <v>191</v>
      </c>
      <c r="C107" s="14" t="s">
        <v>63</v>
      </c>
      <c r="D107" s="16"/>
      <c r="E107" s="16"/>
      <c r="F107" s="16"/>
      <c r="G107" s="17"/>
      <c r="H107" s="16">
        <v>886</v>
      </c>
      <c r="I107" s="17">
        <v>676</v>
      </c>
      <c r="J107" s="16"/>
      <c r="K107" s="17"/>
      <c r="L107" s="16"/>
      <c r="M107" s="17"/>
      <c r="N107" s="16"/>
      <c r="O107" s="17"/>
      <c r="P107" s="16"/>
      <c r="Q107" s="17"/>
      <c r="R107" s="16"/>
      <c r="S107" s="17"/>
      <c r="T107" s="16"/>
      <c r="U107" s="17"/>
      <c r="V107" s="14"/>
      <c r="W107" s="28"/>
      <c r="X107" s="14"/>
      <c r="Y107" s="14"/>
      <c r="Z107" s="14"/>
      <c r="AA107" s="28"/>
      <c r="AB107" s="14">
        <f t="shared" si="15"/>
        <v>886</v>
      </c>
      <c r="AC107" s="18">
        <f t="shared" si="16"/>
        <v>177.2</v>
      </c>
      <c r="AD107" s="18">
        <f t="shared" si="17"/>
        <v>135.2</v>
      </c>
      <c r="AE107" s="19">
        <f t="shared" si="18"/>
        <v>43.84000000000001</v>
      </c>
    </row>
    <row r="108" spans="1:31" s="20" customFormat="1" ht="15.75" customHeight="1">
      <c r="A108" s="14">
        <f t="shared" si="19"/>
        <v>15</v>
      </c>
      <c r="B108" s="37" t="s">
        <v>123</v>
      </c>
      <c r="C108" s="14" t="s">
        <v>58</v>
      </c>
      <c r="D108" s="16">
        <v>889</v>
      </c>
      <c r="E108" s="16">
        <v>719</v>
      </c>
      <c r="F108" s="16">
        <v>874</v>
      </c>
      <c r="G108" s="17">
        <v>689</v>
      </c>
      <c r="H108" s="16">
        <v>921</v>
      </c>
      <c r="I108" s="17">
        <v>726</v>
      </c>
      <c r="J108" s="16">
        <v>928</v>
      </c>
      <c r="K108" s="17">
        <v>738</v>
      </c>
      <c r="L108" s="16">
        <v>879</v>
      </c>
      <c r="M108" s="17">
        <v>694</v>
      </c>
      <c r="N108" s="16">
        <v>816</v>
      </c>
      <c r="O108" s="17">
        <v>626</v>
      </c>
      <c r="P108" s="16">
        <v>862</v>
      </c>
      <c r="Q108" s="17">
        <v>662</v>
      </c>
      <c r="R108" s="16"/>
      <c r="S108" s="17"/>
      <c r="T108" s="16"/>
      <c r="U108" s="17"/>
      <c r="V108" s="14">
        <v>918</v>
      </c>
      <c r="W108" s="14">
        <v>713</v>
      </c>
      <c r="X108" s="14"/>
      <c r="Y108" s="14"/>
      <c r="Z108" s="14"/>
      <c r="AA108" s="28"/>
      <c r="AB108" s="14">
        <f t="shared" si="15"/>
        <v>7087</v>
      </c>
      <c r="AC108" s="18">
        <f t="shared" si="16"/>
        <v>177.175</v>
      </c>
      <c r="AD108" s="18">
        <f t="shared" si="17"/>
        <v>139.175</v>
      </c>
      <c r="AE108" s="19">
        <f t="shared" si="18"/>
        <v>40.66</v>
      </c>
    </row>
    <row r="109" spans="1:31" s="20" customFormat="1" ht="15.75" customHeight="1">
      <c r="A109" s="14">
        <f t="shared" si="19"/>
        <v>16</v>
      </c>
      <c r="B109" s="15" t="s">
        <v>198</v>
      </c>
      <c r="C109" s="14" t="s">
        <v>57</v>
      </c>
      <c r="D109" s="16"/>
      <c r="E109" s="16"/>
      <c r="F109" s="16"/>
      <c r="G109" s="16"/>
      <c r="H109" s="16">
        <v>880</v>
      </c>
      <c r="I109" s="17">
        <v>735</v>
      </c>
      <c r="J109" s="16"/>
      <c r="K109" s="17"/>
      <c r="L109" s="16"/>
      <c r="M109" s="16"/>
      <c r="N109" s="16"/>
      <c r="O109" s="17"/>
      <c r="P109" s="16"/>
      <c r="Q109" s="16"/>
      <c r="R109" s="16"/>
      <c r="S109" s="17"/>
      <c r="T109" s="16"/>
      <c r="U109" s="16"/>
      <c r="V109" s="16"/>
      <c r="W109" s="16"/>
      <c r="X109" s="16"/>
      <c r="Y109" s="17"/>
      <c r="Z109" s="16"/>
      <c r="AA109" s="17"/>
      <c r="AB109" s="14">
        <f t="shared" si="15"/>
        <v>880</v>
      </c>
      <c r="AC109" s="18">
        <f t="shared" si="16"/>
        <v>176</v>
      </c>
      <c r="AD109" s="18">
        <f t="shared" si="17"/>
        <v>147</v>
      </c>
      <c r="AE109" s="19">
        <f t="shared" si="18"/>
        <v>34.4</v>
      </c>
    </row>
    <row r="110" spans="1:31" s="20" customFormat="1" ht="15.75" customHeight="1">
      <c r="A110" s="14">
        <f t="shared" si="19"/>
        <v>17</v>
      </c>
      <c r="B110" s="15" t="s">
        <v>111</v>
      </c>
      <c r="C110" s="14" t="s">
        <v>70</v>
      </c>
      <c r="D110" s="16">
        <v>803</v>
      </c>
      <c r="E110" s="16">
        <v>513</v>
      </c>
      <c r="F110" s="16">
        <v>838</v>
      </c>
      <c r="G110" s="17">
        <v>538</v>
      </c>
      <c r="H110" s="16">
        <v>917</v>
      </c>
      <c r="I110" s="17">
        <v>617</v>
      </c>
      <c r="J110" s="16">
        <v>834</v>
      </c>
      <c r="K110" s="17">
        <v>534</v>
      </c>
      <c r="L110" s="16"/>
      <c r="M110" s="17"/>
      <c r="N110" s="16">
        <v>935</v>
      </c>
      <c r="O110" s="17">
        <v>635</v>
      </c>
      <c r="P110" s="16">
        <v>940</v>
      </c>
      <c r="Q110" s="17">
        <v>640</v>
      </c>
      <c r="R110" s="16"/>
      <c r="S110" s="17"/>
      <c r="T110" s="16"/>
      <c r="U110" s="17"/>
      <c r="V110" s="14"/>
      <c r="W110" s="28"/>
      <c r="X110" s="14"/>
      <c r="Y110" s="14"/>
      <c r="Z110" s="14"/>
      <c r="AA110" s="28"/>
      <c r="AB110" s="14">
        <f t="shared" si="15"/>
        <v>5267</v>
      </c>
      <c r="AC110" s="18">
        <f t="shared" si="16"/>
        <v>175.56666666666666</v>
      </c>
      <c r="AD110" s="18">
        <f t="shared" si="17"/>
        <v>115.9</v>
      </c>
      <c r="AE110" s="19">
        <f t="shared" si="18"/>
        <v>59.28</v>
      </c>
    </row>
    <row r="111" spans="1:31" s="20" customFormat="1" ht="15.75" customHeight="1">
      <c r="A111" s="14">
        <f>A76+1</f>
        <v>19</v>
      </c>
      <c r="B111" s="15" t="s">
        <v>131</v>
      </c>
      <c r="C111" s="14" t="s">
        <v>130</v>
      </c>
      <c r="D111" s="16">
        <v>871</v>
      </c>
      <c r="E111" s="17">
        <v>596</v>
      </c>
      <c r="F111" s="16">
        <v>863</v>
      </c>
      <c r="G111" s="17">
        <v>578</v>
      </c>
      <c r="H111" s="16">
        <v>804</v>
      </c>
      <c r="I111" s="17">
        <v>514</v>
      </c>
      <c r="J111" s="16">
        <v>912</v>
      </c>
      <c r="K111" s="17">
        <v>612</v>
      </c>
      <c r="L111" s="16">
        <v>877</v>
      </c>
      <c r="M111" s="17">
        <v>577</v>
      </c>
      <c r="N111" s="16"/>
      <c r="O111" s="17"/>
      <c r="P111" s="16">
        <v>874</v>
      </c>
      <c r="Q111" s="17">
        <v>574</v>
      </c>
      <c r="R111" s="16">
        <v>912</v>
      </c>
      <c r="S111" s="17">
        <v>612</v>
      </c>
      <c r="T111" s="16"/>
      <c r="U111" s="17"/>
      <c r="V111" s="14"/>
      <c r="W111" s="28"/>
      <c r="X111" s="14"/>
      <c r="Y111" s="14"/>
      <c r="Z111" s="14"/>
      <c r="AA111" s="28"/>
      <c r="AB111" s="14">
        <f t="shared" si="15"/>
        <v>6113</v>
      </c>
      <c r="AC111" s="18">
        <f t="shared" si="16"/>
        <v>174.65714285714287</v>
      </c>
      <c r="AD111" s="18">
        <f t="shared" si="17"/>
        <v>116.08571428571429</v>
      </c>
      <c r="AE111" s="19">
        <f t="shared" si="18"/>
        <v>59.13142857142857</v>
      </c>
    </row>
    <row r="112" spans="1:31" s="20" customFormat="1" ht="15.75" customHeight="1">
      <c r="A112" s="14">
        <f>A111+1</f>
        <v>20</v>
      </c>
      <c r="B112" s="15" t="s">
        <v>133</v>
      </c>
      <c r="C112" s="14" t="s">
        <v>74</v>
      </c>
      <c r="D112" s="16">
        <v>846</v>
      </c>
      <c r="E112" s="17">
        <v>581</v>
      </c>
      <c r="F112" s="16">
        <v>930</v>
      </c>
      <c r="G112" s="16">
        <v>635</v>
      </c>
      <c r="H112" s="16">
        <v>912</v>
      </c>
      <c r="I112" s="16">
        <v>637</v>
      </c>
      <c r="J112" s="16">
        <v>835</v>
      </c>
      <c r="K112" s="16">
        <v>570</v>
      </c>
      <c r="L112" s="16">
        <v>847</v>
      </c>
      <c r="M112" s="16">
        <v>572</v>
      </c>
      <c r="N112" s="16">
        <v>869</v>
      </c>
      <c r="O112" s="17">
        <v>589</v>
      </c>
      <c r="P112" s="16">
        <v>842</v>
      </c>
      <c r="Q112" s="16">
        <v>562</v>
      </c>
      <c r="R112" s="16">
        <v>900</v>
      </c>
      <c r="S112" s="17">
        <v>615</v>
      </c>
      <c r="T112" s="16"/>
      <c r="U112" s="16"/>
      <c r="V112" s="16">
        <v>860</v>
      </c>
      <c r="W112" s="17">
        <v>575</v>
      </c>
      <c r="X112" s="14">
        <v>876</v>
      </c>
      <c r="Y112" s="14">
        <v>591</v>
      </c>
      <c r="Z112" s="14"/>
      <c r="AA112" s="14"/>
      <c r="AB112" s="14">
        <f t="shared" si="15"/>
        <v>8717</v>
      </c>
      <c r="AC112" s="18">
        <f t="shared" si="16"/>
        <v>174.34</v>
      </c>
      <c r="AD112" s="18">
        <f t="shared" si="17"/>
        <v>118.54</v>
      </c>
      <c r="AE112" s="19">
        <f t="shared" si="18"/>
        <v>57.168</v>
      </c>
    </row>
    <row r="113" spans="1:31" s="20" customFormat="1" ht="15.75" customHeight="1">
      <c r="A113" s="14">
        <f t="shared" si="19"/>
        <v>21</v>
      </c>
      <c r="B113" s="15" t="s">
        <v>197</v>
      </c>
      <c r="C113" s="14" t="s">
        <v>57</v>
      </c>
      <c r="D113" s="16"/>
      <c r="E113" s="16"/>
      <c r="F113" s="16"/>
      <c r="G113" s="16"/>
      <c r="H113" s="16">
        <v>869</v>
      </c>
      <c r="I113" s="16">
        <v>779</v>
      </c>
      <c r="J113" s="16"/>
      <c r="K113" s="16"/>
      <c r="L113" s="16"/>
      <c r="M113" s="16"/>
      <c r="N113" s="16"/>
      <c r="O113" s="17"/>
      <c r="P113" s="16"/>
      <c r="Q113" s="17"/>
      <c r="R113" s="16"/>
      <c r="S113" s="17"/>
      <c r="T113" s="16"/>
      <c r="U113" s="17"/>
      <c r="V113" s="14"/>
      <c r="W113" s="14"/>
      <c r="X113" s="14"/>
      <c r="Y113" s="14"/>
      <c r="Z113" s="14"/>
      <c r="AA113" s="14"/>
      <c r="AB113" s="14">
        <f t="shared" si="15"/>
        <v>869</v>
      </c>
      <c r="AC113" s="18">
        <f t="shared" si="16"/>
        <v>173.8</v>
      </c>
      <c r="AD113" s="18">
        <f t="shared" si="17"/>
        <v>155.8</v>
      </c>
      <c r="AE113" s="19">
        <f t="shared" si="18"/>
        <v>27.359999999999992</v>
      </c>
    </row>
    <row r="114" spans="1:31" s="20" customFormat="1" ht="15.75" customHeight="1">
      <c r="A114" s="14">
        <f t="shared" si="19"/>
        <v>22</v>
      </c>
      <c r="B114" s="15" t="s">
        <v>146</v>
      </c>
      <c r="C114" s="14" t="s">
        <v>148</v>
      </c>
      <c r="D114" s="16">
        <v>899</v>
      </c>
      <c r="E114" s="16">
        <v>599</v>
      </c>
      <c r="F114" s="16">
        <v>768</v>
      </c>
      <c r="G114" s="17">
        <v>488</v>
      </c>
      <c r="H114" s="16">
        <v>920</v>
      </c>
      <c r="I114" s="17">
        <v>620</v>
      </c>
      <c r="J114" s="16">
        <v>833</v>
      </c>
      <c r="K114" s="17">
        <v>533</v>
      </c>
      <c r="L114" s="16">
        <v>896</v>
      </c>
      <c r="M114" s="17">
        <v>596</v>
      </c>
      <c r="N114" s="16">
        <v>885</v>
      </c>
      <c r="O114" s="17">
        <v>585</v>
      </c>
      <c r="P114" s="16"/>
      <c r="Q114" s="16"/>
      <c r="R114" s="16"/>
      <c r="S114" s="17"/>
      <c r="T114" s="16"/>
      <c r="U114" s="17"/>
      <c r="V114" s="16"/>
      <c r="W114" s="17"/>
      <c r="X114" s="14"/>
      <c r="Y114" s="14"/>
      <c r="Z114" s="14"/>
      <c r="AA114" s="28"/>
      <c r="AB114" s="14">
        <f t="shared" si="15"/>
        <v>5201</v>
      </c>
      <c r="AC114" s="18">
        <f t="shared" si="16"/>
        <v>173.36666666666667</v>
      </c>
      <c r="AD114" s="18">
        <f t="shared" si="17"/>
        <v>114.03333333333333</v>
      </c>
      <c r="AE114" s="19">
        <f t="shared" si="18"/>
        <v>60</v>
      </c>
    </row>
    <row r="115" spans="1:31" s="20" customFormat="1" ht="15.75" customHeight="1">
      <c r="A115" s="14">
        <f t="shared" si="19"/>
        <v>23</v>
      </c>
      <c r="B115" s="37" t="s">
        <v>180</v>
      </c>
      <c r="C115" s="14" t="s">
        <v>62</v>
      </c>
      <c r="D115" s="16"/>
      <c r="E115" s="16"/>
      <c r="F115" s="16">
        <v>936</v>
      </c>
      <c r="G115" s="17">
        <v>636</v>
      </c>
      <c r="H115" s="16">
        <v>788</v>
      </c>
      <c r="I115" s="17">
        <v>538</v>
      </c>
      <c r="J115" s="16">
        <v>923</v>
      </c>
      <c r="K115" s="17">
        <v>633</v>
      </c>
      <c r="L115" s="16">
        <v>853</v>
      </c>
      <c r="M115" s="17">
        <v>573</v>
      </c>
      <c r="N115" s="16">
        <v>778</v>
      </c>
      <c r="O115" s="17">
        <v>493</v>
      </c>
      <c r="P115" s="16">
        <v>869</v>
      </c>
      <c r="Q115" s="17">
        <v>569</v>
      </c>
      <c r="R115" s="16"/>
      <c r="S115" s="17"/>
      <c r="T115" s="16">
        <v>880</v>
      </c>
      <c r="U115" s="17">
        <v>580</v>
      </c>
      <c r="V115" s="14"/>
      <c r="W115" s="14"/>
      <c r="X115" s="14"/>
      <c r="Y115" s="14"/>
      <c r="Z115" s="14"/>
      <c r="AA115" s="14"/>
      <c r="AB115" s="14">
        <f t="shared" si="15"/>
        <v>6027</v>
      </c>
      <c r="AC115" s="18">
        <f t="shared" si="16"/>
        <v>172.2</v>
      </c>
      <c r="AD115" s="18">
        <f t="shared" si="17"/>
        <v>114.91428571428571</v>
      </c>
      <c r="AE115" s="19">
        <f t="shared" si="18"/>
        <v>60</v>
      </c>
    </row>
    <row r="116" spans="1:31" s="20" customFormat="1" ht="15.75" customHeight="1">
      <c r="A116" s="14">
        <f>A77+1</f>
        <v>25</v>
      </c>
      <c r="B116" s="37" t="s">
        <v>171</v>
      </c>
      <c r="C116" s="14" t="s">
        <v>65</v>
      </c>
      <c r="D116" s="16"/>
      <c r="E116" s="16"/>
      <c r="F116" s="16">
        <v>883</v>
      </c>
      <c r="G116" s="17">
        <v>633</v>
      </c>
      <c r="H116" s="16">
        <v>813</v>
      </c>
      <c r="I116" s="16">
        <v>558</v>
      </c>
      <c r="J116" s="16"/>
      <c r="K116" s="16"/>
      <c r="L116" s="16"/>
      <c r="M116" s="16"/>
      <c r="N116" s="16"/>
      <c r="O116" s="17"/>
      <c r="P116" s="16"/>
      <c r="Q116" s="16"/>
      <c r="R116" s="16"/>
      <c r="S116" s="17"/>
      <c r="T116" s="16"/>
      <c r="U116" s="16"/>
      <c r="V116" s="14"/>
      <c r="W116" s="14"/>
      <c r="X116" s="14"/>
      <c r="Y116" s="14"/>
      <c r="Z116" s="14"/>
      <c r="AA116" s="14"/>
      <c r="AB116" s="14">
        <f t="shared" si="15"/>
        <v>1696</v>
      </c>
      <c r="AC116" s="18">
        <f t="shared" si="16"/>
        <v>169.6</v>
      </c>
      <c r="AD116" s="18">
        <f t="shared" si="17"/>
        <v>119.1</v>
      </c>
      <c r="AE116" s="19">
        <f t="shared" si="18"/>
        <v>56.720000000000006</v>
      </c>
    </row>
    <row r="117" spans="1:31" s="20" customFormat="1" ht="15.75" customHeight="1">
      <c r="A117" s="14">
        <f t="shared" si="19"/>
        <v>26</v>
      </c>
      <c r="B117" s="37" t="s">
        <v>107</v>
      </c>
      <c r="C117" s="14" t="s">
        <v>65</v>
      </c>
      <c r="D117" s="16">
        <v>830</v>
      </c>
      <c r="E117" s="16">
        <v>530</v>
      </c>
      <c r="F117" s="16"/>
      <c r="G117" s="17"/>
      <c r="H117" s="16"/>
      <c r="I117" s="17"/>
      <c r="J117" s="16"/>
      <c r="K117" s="17"/>
      <c r="L117" s="16"/>
      <c r="M117" s="17"/>
      <c r="N117" s="16">
        <v>859</v>
      </c>
      <c r="O117" s="17">
        <v>559</v>
      </c>
      <c r="P117" s="16"/>
      <c r="Q117" s="17"/>
      <c r="R117" s="16"/>
      <c r="S117" s="17"/>
      <c r="T117" s="16"/>
      <c r="U117" s="17"/>
      <c r="V117" s="14"/>
      <c r="W117" s="14"/>
      <c r="X117" s="14"/>
      <c r="Y117" s="28"/>
      <c r="Z117" s="14"/>
      <c r="AA117" s="14"/>
      <c r="AB117" s="14">
        <f t="shared" si="15"/>
        <v>1689</v>
      </c>
      <c r="AC117" s="18">
        <f t="shared" si="16"/>
        <v>168.9</v>
      </c>
      <c r="AD117" s="18">
        <f t="shared" si="17"/>
        <v>108.9</v>
      </c>
      <c r="AE117" s="19">
        <f t="shared" si="18"/>
        <v>60</v>
      </c>
    </row>
    <row r="118" spans="1:31" s="20" customFormat="1" ht="15.75" customHeight="1">
      <c r="A118" s="14">
        <f t="shared" si="19"/>
        <v>27</v>
      </c>
      <c r="B118" s="15" t="s">
        <v>155</v>
      </c>
      <c r="C118" s="14" t="s">
        <v>145</v>
      </c>
      <c r="D118" s="16">
        <v>837</v>
      </c>
      <c r="E118" s="17">
        <v>537</v>
      </c>
      <c r="F118" s="16">
        <v>880</v>
      </c>
      <c r="G118" s="17">
        <v>580</v>
      </c>
      <c r="H118" s="16">
        <v>753</v>
      </c>
      <c r="I118" s="17">
        <v>453</v>
      </c>
      <c r="J118" s="16">
        <v>823</v>
      </c>
      <c r="K118" s="17">
        <v>523</v>
      </c>
      <c r="L118" s="16">
        <v>887</v>
      </c>
      <c r="M118" s="17">
        <v>587</v>
      </c>
      <c r="N118" s="16">
        <v>794</v>
      </c>
      <c r="O118" s="17">
        <v>494</v>
      </c>
      <c r="P118" s="16">
        <v>895</v>
      </c>
      <c r="Q118" s="17">
        <v>595</v>
      </c>
      <c r="R118" s="16">
        <v>845</v>
      </c>
      <c r="S118" s="17">
        <v>545</v>
      </c>
      <c r="T118" s="16">
        <v>889</v>
      </c>
      <c r="U118" s="17">
        <v>589</v>
      </c>
      <c r="V118" s="14">
        <v>823</v>
      </c>
      <c r="W118" s="14">
        <v>523</v>
      </c>
      <c r="X118" s="14"/>
      <c r="Y118" s="14"/>
      <c r="Z118" s="14"/>
      <c r="AA118" s="14"/>
      <c r="AB118" s="14">
        <f t="shared" si="15"/>
        <v>8426</v>
      </c>
      <c r="AC118" s="18">
        <f t="shared" si="16"/>
        <v>168.52</v>
      </c>
      <c r="AD118" s="18">
        <f t="shared" si="17"/>
        <v>108.52000000000001</v>
      </c>
      <c r="AE118" s="19">
        <f t="shared" si="18"/>
        <v>60</v>
      </c>
    </row>
    <row r="119" spans="1:31" s="20" customFormat="1" ht="15.75" customHeight="1">
      <c r="A119" s="14">
        <f t="shared" si="19"/>
        <v>28</v>
      </c>
      <c r="B119" s="37" t="s">
        <v>250</v>
      </c>
      <c r="C119" s="14"/>
      <c r="D119" s="16"/>
      <c r="E119" s="17"/>
      <c r="F119" s="16"/>
      <c r="G119" s="17"/>
      <c r="H119" s="16"/>
      <c r="I119" s="17"/>
      <c r="J119" s="16"/>
      <c r="K119" s="17"/>
      <c r="L119" s="16"/>
      <c r="M119" s="17"/>
      <c r="N119" s="16"/>
      <c r="O119" s="17"/>
      <c r="P119" s="16"/>
      <c r="Q119" s="17"/>
      <c r="R119" s="16"/>
      <c r="S119" s="17"/>
      <c r="T119" s="16">
        <v>842</v>
      </c>
      <c r="U119" s="17">
        <v>612</v>
      </c>
      <c r="V119" s="14"/>
      <c r="W119" s="14"/>
      <c r="X119" s="14"/>
      <c r="Y119" s="14"/>
      <c r="Z119" s="14"/>
      <c r="AA119" s="14"/>
      <c r="AB119" s="14">
        <f t="shared" si="15"/>
        <v>842</v>
      </c>
      <c r="AC119" s="18">
        <f t="shared" si="16"/>
        <v>168.4</v>
      </c>
      <c r="AD119" s="18">
        <f t="shared" si="17"/>
        <v>122.4</v>
      </c>
      <c r="AE119" s="19">
        <f t="shared" si="18"/>
        <v>54.08</v>
      </c>
    </row>
    <row r="120" spans="1:31" s="20" customFormat="1" ht="15.75" customHeight="1">
      <c r="A120" s="14">
        <f t="shared" si="19"/>
        <v>29</v>
      </c>
      <c r="B120" s="15" t="s">
        <v>240</v>
      </c>
      <c r="C120" s="14" t="s">
        <v>148</v>
      </c>
      <c r="D120" s="16"/>
      <c r="E120" s="16"/>
      <c r="F120" s="16"/>
      <c r="G120" s="17"/>
      <c r="H120" s="16"/>
      <c r="I120" s="17"/>
      <c r="J120" s="16"/>
      <c r="K120" s="16"/>
      <c r="L120" s="16"/>
      <c r="M120" s="16"/>
      <c r="N120" s="16"/>
      <c r="O120" s="17"/>
      <c r="P120" s="16">
        <v>832</v>
      </c>
      <c r="Q120" s="16">
        <v>602</v>
      </c>
      <c r="R120" s="16"/>
      <c r="S120" s="17"/>
      <c r="T120" s="16"/>
      <c r="U120" s="16"/>
      <c r="V120" s="14"/>
      <c r="W120" s="14"/>
      <c r="X120" s="14"/>
      <c r="Y120" s="14"/>
      <c r="Z120" s="14"/>
      <c r="AA120" s="14"/>
      <c r="AB120" s="14">
        <f t="shared" si="15"/>
        <v>832</v>
      </c>
      <c r="AC120" s="18">
        <f t="shared" si="16"/>
        <v>166.4</v>
      </c>
      <c r="AD120" s="18">
        <f t="shared" si="17"/>
        <v>120.4</v>
      </c>
      <c r="AE120" s="19">
        <f t="shared" si="18"/>
        <v>55.68</v>
      </c>
    </row>
    <row r="121" spans="1:31" s="20" customFormat="1" ht="15.75" customHeight="1">
      <c r="A121" s="14">
        <f t="shared" si="19"/>
        <v>30</v>
      </c>
      <c r="B121" s="15" t="s">
        <v>214</v>
      </c>
      <c r="C121" s="14" t="s">
        <v>71</v>
      </c>
      <c r="D121" s="16"/>
      <c r="E121" s="16"/>
      <c r="F121" s="16"/>
      <c r="G121" s="17"/>
      <c r="H121" s="16"/>
      <c r="I121" s="17"/>
      <c r="J121" s="16"/>
      <c r="K121" s="17"/>
      <c r="L121" s="16">
        <v>804</v>
      </c>
      <c r="M121" s="17">
        <v>584</v>
      </c>
      <c r="N121" s="22"/>
      <c r="O121" s="23"/>
      <c r="P121" s="16"/>
      <c r="Q121" s="16"/>
      <c r="R121" s="16"/>
      <c r="S121" s="16"/>
      <c r="T121" s="16"/>
      <c r="U121" s="16"/>
      <c r="V121" s="16"/>
      <c r="W121" s="17"/>
      <c r="X121" s="16"/>
      <c r="Y121" s="16"/>
      <c r="Z121" s="16"/>
      <c r="AA121" s="17"/>
      <c r="AB121" s="14">
        <f t="shared" si="15"/>
        <v>804</v>
      </c>
      <c r="AC121" s="18">
        <f t="shared" si="16"/>
        <v>160.8</v>
      </c>
      <c r="AD121" s="18">
        <f t="shared" si="17"/>
        <v>116.8</v>
      </c>
      <c r="AE121" s="19">
        <f t="shared" si="18"/>
        <v>58.56</v>
      </c>
    </row>
    <row r="122" spans="1:31" s="20" customFormat="1" ht="15.75" customHeight="1">
      <c r="A122" s="14">
        <f t="shared" si="19"/>
        <v>31</v>
      </c>
      <c r="B122" s="15" t="s">
        <v>218</v>
      </c>
      <c r="C122" s="14" t="s">
        <v>70</v>
      </c>
      <c r="D122" s="16"/>
      <c r="E122" s="17"/>
      <c r="F122" s="16"/>
      <c r="G122" s="17"/>
      <c r="H122" s="16"/>
      <c r="I122" s="16"/>
      <c r="J122" s="16"/>
      <c r="K122" s="16"/>
      <c r="L122" s="16">
        <v>808</v>
      </c>
      <c r="M122" s="17">
        <v>508</v>
      </c>
      <c r="N122" s="16"/>
      <c r="O122" s="17"/>
      <c r="P122" s="16"/>
      <c r="Q122" s="17"/>
      <c r="R122" s="16"/>
      <c r="S122" s="17"/>
      <c r="T122" s="16">
        <v>749</v>
      </c>
      <c r="U122" s="16">
        <v>449</v>
      </c>
      <c r="V122" s="16">
        <v>846</v>
      </c>
      <c r="W122" s="17">
        <v>546</v>
      </c>
      <c r="X122" s="14"/>
      <c r="Y122" s="28"/>
      <c r="Z122" s="14"/>
      <c r="AA122" s="14"/>
      <c r="AB122" s="14">
        <f t="shared" si="15"/>
        <v>2403</v>
      </c>
      <c r="AC122" s="18">
        <f t="shared" si="16"/>
        <v>160.2</v>
      </c>
      <c r="AD122" s="18">
        <f t="shared" si="17"/>
        <v>100.2</v>
      </c>
      <c r="AE122" s="19">
        <f t="shared" si="18"/>
        <v>60</v>
      </c>
    </row>
    <row r="123" spans="1:31" s="20" customFormat="1" ht="15.75" customHeight="1">
      <c r="A123" s="14">
        <f t="shared" si="19"/>
        <v>32</v>
      </c>
      <c r="B123" s="15" t="s">
        <v>90</v>
      </c>
      <c r="C123" s="14" t="s">
        <v>62</v>
      </c>
      <c r="D123" s="16">
        <v>798</v>
      </c>
      <c r="E123" s="16">
        <v>498</v>
      </c>
      <c r="F123" s="16"/>
      <c r="G123" s="17"/>
      <c r="H123" s="16"/>
      <c r="I123" s="17"/>
      <c r="J123" s="16"/>
      <c r="K123" s="17"/>
      <c r="L123" s="16"/>
      <c r="M123" s="17"/>
      <c r="N123" s="16"/>
      <c r="O123" s="17"/>
      <c r="P123" s="16"/>
      <c r="Q123" s="16"/>
      <c r="R123" s="16"/>
      <c r="S123" s="17"/>
      <c r="T123" s="14"/>
      <c r="U123" s="14"/>
      <c r="V123" s="14"/>
      <c r="W123" s="14"/>
      <c r="X123" s="14"/>
      <c r="Y123" s="14"/>
      <c r="Z123" s="14"/>
      <c r="AA123" s="14"/>
      <c r="AB123" s="14">
        <f t="shared" si="15"/>
        <v>798</v>
      </c>
      <c r="AC123" s="18">
        <f t="shared" si="16"/>
        <v>159.6</v>
      </c>
      <c r="AD123" s="18">
        <f t="shared" si="17"/>
        <v>99.6</v>
      </c>
      <c r="AE123" s="19">
        <f t="shared" si="18"/>
        <v>60</v>
      </c>
    </row>
    <row r="124" spans="1:31" s="20" customFormat="1" ht="15.75" customHeight="1">
      <c r="A124" s="14">
        <f t="shared" si="19"/>
        <v>33</v>
      </c>
      <c r="B124" s="37" t="s">
        <v>196</v>
      </c>
      <c r="C124" s="14" t="s">
        <v>59</v>
      </c>
      <c r="D124" s="16"/>
      <c r="E124" s="17"/>
      <c r="F124" s="16"/>
      <c r="G124" s="17"/>
      <c r="H124" s="16">
        <v>797</v>
      </c>
      <c r="I124" s="17">
        <v>637</v>
      </c>
      <c r="J124" s="16"/>
      <c r="K124" s="17"/>
      <c r="L124" s="16"/>
      <c r="M124" s="17"/>
      <c r="N124" s="16"/>
      <c r="O124" s="17"/>
      <c r="P124" s="16"/>
      <c r="Q124" s="17"/>
      <c r="R124" s="16"/>
      <c r="S124" s="17"/>
      <c r="T124" s="16"/>
      <c r="U124" s="17"/>
      <c r="V124" s="14"/>
      <c r="W124" s="14"/>
      <c r="X124" s="14"/>
      <c r="Y124" s="14"/>
      <c r="Z124" s="14"/>
      <c r="AA124" s="14"/>
      <c r="AB124" s="14">
        <f t="shared" si="15"/>
        <v>797</v>
      </c>
      <c r="AC124" s="18">
        <f t="shared" si="16"/>
        <v>159.4</v>
      </c>
      <c r="AD124" s="18">
        <f t="shared" si="17"/>
        <v>127.4</v>
      </c>
      <c r="AE124" s="19">
        <f t="shared" si="18"/>
        <v>50.08</v>
      </c>
    </row>
    <row r="125" spans="1:31" s="20" customFormat="1" ht="15.75" customHeight="1">
      <c r="A125" s="14">
        <f t="shared" si="19"/>
        <v>34</v>
      </c>
      <c r="B125" s="15" t="s">
        <v>186</v>
      </c>
      <c r="C125" s="14" t="s">
        <v>69</v>
      </c>
      <c r="D125" s="16"/>
      <c r="E125" s="17"/>
      <c r="F125" s="16"/>
      <c r="G125" s="16"/>
      <c r="H125" s="16">
        <v>785</v>
      </c>
      <c r="I125" s="16">
        <v>485</v>
      </c>
      <c r="J125" s="16"/>
      <c r="K125" s="16"/>
      <c r="L125" s="16"/>
      <c r="M125" s="16"/>
      <c r="N125" s="16"/>
      <c r="O125" s="17"/>
      <c r="P125" s="16"/>
      <c r="Q125" s="17"/>
      <c r="R125" s="16"/>
      <c r="S125" s="17"/>
      <c r="T125" s="16"/>
      <c r="U125" s="17"/>
      <c r="V125" s="14"/>
      <c r="W125" s="14"/>
      <c r="X125" s="14"/>
      <c r="Y125" s="14"/>
      <c r="Z125" s="14"/>
      <c r="AA125" s="14"/>
      <c r="AB125" s="14">
        <f t="shared" si="15"/>
        <v>785</v>
      </c>
      <c r="AC125" s="18">
        <f t="shared" si="16"/>
        <v>157</v>
      </c>
      <c r="AD125" s="18">
        <f t="shared" si="17"/>
        <v>97</v>
      </c>
      <c r="AE125" s="19">
        <f t="shared" si="18"/>
        <v>60</v>
      </c>
    </row>
    <row r="126" spans="1:31" s="20" customFormat="1" ht="15.75" customHeight="1">
      <c r="A126" s="14">
        <f t="shared" si="19"/>
        <v>35</v>
      </c>
      <c r="B126" s="37" t="s">
        <v>217</v>
      </c>
      <c r="C126" s="14" t="s">
        <v>121</v>
      </c>
      <c r="D126" s="16"/>
      <c r="E126" s="16"/>
      <c r="F126" s="16"/>
      <c r="G126" s="17"/>
      <c r="H126" s="16"/>
      <c r="I126" s="17"/>
      <c r="J126" s="16"/>
      <c r="K126" s="17"/>
      <c r="L126" s="16">
        <v>770</v>
      </c>
      <c r="M126" s="17">
        <v>470</v>
      </c>
      <c r="N126" s="16"/>
      <c r="O126" s="17"/>
      <c r="P126" s="16"/>
      <c r="Q126" s="17"/>
      <c r="R126" s="16"/>
      <c r="S126" s="17"/>
      <c r="T126" s="16"/>
      <c r="U126" s="17"/>
      <c r="V126" s="14"/>
      <c r="W126" s="14"/>
      <c r="X126" s="14"/>
      <c r="Y126" s="14"/>
      <c r="Z126" s="14"/>
      <c r="AA126" s="14"/>
      <c r="AB126" s="14">
        <f t="shared" si="15"/>
        <v>770</v>
      </c>
      <c r="AC126" s="18">
        <f t="shared" si="16"/>
        <v>154</v>
      </c>
      <c r="AD126" s="18">
        <f t="shared" si="17"/>
        <v>94</v>
      </c>
      <c r="AE126" s="19">
        <f t="shared" si="18"/>
        <v>60</v>
      </c>
    </row>
    <row r="127" spans="1:31" s="20" customFormat="1" ht="15.75" customHeight="1">
      <c r="A127" s="14">
        <f t="shared" si="19"/>
        <v>36</v>
      </c>
      <c r="B127" s="15" t="s">
        <v>229</v>
      </c>
      <c r="C127" s="14" t="s">
        <v>130</v>
      </c>
      <c r="D127" s="16"/>
      <c r="E127" s="17"/>
      <c r="F127" s="16"/>
      <c r="G127" s="17"/>
      <c r="H127" s="16"/>
      <c r="I127" s="17"/>
      <c r="J127" s="16"/>
      <c r="K127" s="17"/>
      <c r="L127" s="16"/>
      <c r="M127" s="17"/>
      <c r="N127" s="16">
        <v>762</v>
      </c>
      <c r="O127" s="17">
        <v>462</v>
      </c>
      <c r="P127" s="16"/>
      <c r="Q127" s="17"/>
      <c r="R127" s="16"/>
      <c r="S127" s="17"/>
      <c r="T127" s="16"/>
      <c r="U127" s="17"/>
      <c r="V127" s="26"/>
      <c r="W127" s="26"/>
      <c r="X127" s="14"/>
      <c r="Y127" s="14"/>
      <c r="Z127" s="14"/>
      <c r="AA127" s="14"/>
      <c r="AB127" s="14">
        <f t="shared" si="15"/>
        <v>762</v>
      </c>
      <c r="AC127" s="18">
        <f t="shared" si="16"/>
        <v>152.4</v>
      </c>
      <c r="AD127" s="18">
        <f t="shared" si="17"/>
        <v>92.4</v>
      </c>
      <c r="AE127" s="19">
        <f t="shared" si="18"/>
        <v>60</v>
      </c>
    </row>
    <row r="128" spans="1:31" s="20" customFormat="1" ht="15">
      <c r="A128" s="14">
        <f t="shared" si="19"/>
        <v>37</v>
      </c>
      <c r="B128" s="15" t="s">
        <v>158</v>
      </c>
      <c r="C128" s="14" t="s">
        <v>121</v>
      </c>
      <c r="D128" s="16">
        <v>804</v>
      </c>
      <c r="E128" s="16">
        <v>504</v>
      </c>
      <c r="F128" s="16">
        <v>757</v>
      </c>
      <c r="G128" s="16">
        <v>457</v>
      </c>
      <c r="H128" s="16">
        <v>724</v>
      </c>
      <c r="I128" s="17">
        <v>424</v>
      </c>
      <c r="J128" s="16">
        <v>704</v>
      </c>
      <c r="K128" s="17">
        <v>404</v>
      </c>
      <c r="L128" s="16"/>
      <c r="M128" s="17"/>
      <c r="N128" s="16">
        <v>783</v>
      </c>
      <c r="O128" s="17">
        <v>483</v>
      </c>
      <c r="P128" s="16">
        <v>794</v>
      </c>
      <c r="Q128" s="17">
        <v>494</v>
      </c>
      <c r="R128" s="16"/>
      <c r="S128" s="17"/>
      <c r="T128" s="14"/>
      <c r="U128" s="14"/>
      <c r="V128" s="14"/>
      <c r="W128" s="14"/>
      <c r="X128" s="14"/>
      <c r="Y128" s="28"/>
      <c r="Z128" s="14"/>
      <c r="AA128" s="14"/>
      <c r="AB128" s="14">
        <f t="shared" si="15"/>
        <v>4566</v>
      </c>
      <c r="AC128" s="18">
        <f t="shared" si="16"/>
        <v>152.2</v>
      </c>
      <c r="AD128" s="18">
        <f t="shared" si="17"/>
        <v>92.2</v>
      </c>
      <c r="AE128" s="19">
        <f t="shared" si="18"/>
        <v>60</v>
      </c>
    </row>
    <row r="129" spans="1:31" s="20" customFormat="1" ht="15.75" customHeight="1">
      <c r="A129" s="14">
        <f t="shared" si="19"/>
        <v>38</v>
      </c>
      <c r="B129" s="15" t="s">
        <v>166</v>
      </c>
      <c r="C129" s="14" t="s">
        <v>81</v>
      </c>
      <c r="D129" s="16"/>
      <c r="E129" s="16"/>
      <c r="F129" s="16">
        <v>687</v>
      </c>
      <c r="G129" s="17">
        <v>387</v>
      </c>
      <c r="H129" s="16">
        <v>668</v>
      </c>
      <c r="I129" s="17">
        <v>368</v>
      </c>
      <c r="J129" s="16">
        <v>786</v>
      </c>
      <c r="K129" s="16">
        <v>486</v>
      </c>
      <c r="L129" s="16">
        <v>748</v>
      </c>
      <c r="M129" s="17">
        <v>448</v>
      </c>
      <c r="N129" s="16">
        <v>728</v>
      </c>
      <c r="O129" s="17">
        <v>428</v>
      </c>
      <c r="P129" s="16">
        <v>852</v>
      </c>
      <c r="Q129" s="17">
        <v>552</v>
      </c>
      <c r="R129" s="16"/>
      <c r="S129" s="17"/>
      <c r="T129" s="16"/>
      <c r="U129" s="16"/>
      <c r="V129" s="14"/>
      <c r="W129" s="14"/>
      <c r="X129" s="14"/>
      <c r="Y129" s="28"/>
      <c r="Z129" s="14"/>
      <c r="AA129" s="14"/>
      <c r="AB129" s="14">
        <f t="shared" si="15"/>
        <v>4469</v>
      </c>
      <c r="AC129" s="18">
        <f t="shared" si="16"/>
        <v>148.96666666666667</v>
      </c>
      <c r="AD129" s="18">
        <f t="shared" si="17"/>
        <v>88.96666666666667</v>
      </c>
      <c r="AE129" s="19">
        <f t="shared" si="18"/>
        <v>60</v>
      </c>
    </row>
    <row r="130" spans="1:31" s="20" customFormat="1" ht="15.75" customHeight="1">
      <c r="A130" s="14">
        <f t="shared" si="19"/>
        <v>39</v>
      </c>
      <c r="B130" s="37" t="s">
        <v>114</v>
      </c>
      <c r="C130" s="14" t="s">
        <v>73</v>
      </c>
      <c r="D130" s="16">
        <v>734</v>
      </c>
      <c r="E130" s="17">
        <v>434</v>
      </c>
      <c r="F130" s="16">
        <v>753</v>
      </c>
      <c r="G130" s="16">
        <v>453</v>
      </c>
      <c r="H130" s="16">
        <v>744</v>
      </c>
      <c r="I130" s="16">
        <v>444</v>
      </c>
      <c r="J130" s="16">
        <v>630</v>
      </c>
      <c r="K130" s="16">
        <v>330</v>
      </c>
      <c r="L130" s="16">
        <v>785</v>
      </c>
      <c r="M130" s="17">
        <v>485</v>
      </c>
      <c r="N130" s="16">
        <v>726</v>
      </c>
      <c r="O130" s="17">
        <v>426</v>
      </c>
      <c r="P130" s="16">
        <v>726</v>
      </c>
      <c r="Q130" s="17">
        <v>426</v>
      </c>
      <c r="R130" s="16"/>
      <c r="S130" s="17"/>
      <c r="T130" s="16"/>
      <c r="U130" s="16"/>
      <c r="V130" s="16"/>
      <c r="W130" s="17"/>
      <c r="X130" s="26"/>
      <c r="Y130" s="26"/>
      <c r="Z130" s="14"/>
      <c r="AA130" s="28"/>
      <c r="AB130" s="14">
        <f t="shared" si="15"/>
        <v>5098</v>
      </c>
      <c r="AC130" s="18">
        <f t="shared" si="16"/>
        <v>145.65714285714287</v>
      </c>
      <c r="AD130" s="18">
        <f t="shared" si="17"/>
        <v>85.65714285714286</v>
      </c>
      <c r="AE130" s="19">
        <f t="shared" si="18"/>
        <v>60</v>
      </c>
    </row>
    <row r="131" spans="1:31" s="20" customFormat="1" ht="15.75" customHeight="1">
      <c r="A131" s="14">
        <f t="shared" si="19"/>
        <v>40</v>
      </c>
      <c r="B131" s="15" t="s">
        <v>205</v>
      </c>
      <c r="C131" s="14" t="s">
        <v>65</v>
      </c>
      <c r="D131" s="16"/>
      <c r="E131" s="16"/>
      <c r="F131" s="16"/>
      <c r="G131" s="17"/>
      <c r="H131" s="16"/>
      <c r="I131" s="16"/>
      <c r="J131" s="16">
        <v>669</v>
      </c>
      <c r="K131" s="16">
        <v>369</v>
      </c>
      <c r="L131" s="16">
        <v>689</v>
      </c>
      <c r="M131" s="16">
        <v>389</v>
      </c>
      <c r="N131" s="16"/>
      <c r="O131" s="17"/>
      <c r="P131" s="16"/>
      <c r="Q131" s="17"/>
      <c r="R131" s="16"/>
      <c r="S131" s="17"/>
      <c r="T131" s="16"/>
      <c r="U131" s="17"/>
      <c r="V131" s="14"/>
      <c r="W131" s="14"/>
      <c r="X131" s="14"/>
      <c r="Y131" s="14"/>
      <c r="Z131" s="14"/>
      <c r="AA131" s="14"/>
      <c r="AB131" s="14">
        <f t="shared" si="15"/>
        <v>1358</v>
      </c>
      <c r="AC131" s="18">
        <f t="shared" si="16"/>
        <v>135.8</v>
      </c>
      <c r="AD131" s="18">
        <f t="shared" si="17"/>
        <v>75.8</v>
      </c>
      <c r="AE131" s="19">
        <f t="shared" si="18"/>
        <v>60</v>
      </c>
    </row>
    <row r="132" spans="1:31" s="20" customFormat="1" ht="15">
      <c r="A132" s="14">
        <f t="shared" si="19"/>
        <v>41</v>
      </c>
      <c r="B132" s="15" t="s">
        <v>167</v>
      </c>
      <c r="C132" s="14" t="s">
        <v>75</v>
      </c>
      <c r="D132" s="16"/>
      <c r="E132" s="17"/>
      <c r="F132" s="16">
        <v>647</v>
      </c>
      <c r="G132" s="17">
        <v>347</v>
      </c>
      <c r="H132" s="16"/>
      <c r="I132" s="17"/>
      <c r="J132" s="16"/>
      <c r="K132" s="17"/>
      <c r="L132" s="16"/>
      <c r="M132" s="17"/>
      <c r="N132" s="16"/>
      <c r="O132" s="17"/>
      <c r="P132" s="16"/>
      <c r="Q132" s="17"/>
      <c r="R132" s="16"/>
      <c r="S132" s="17"/>
      <c r="T132" s="16"/>
      <c r="U132" s="17"/>
      <c r="V132" s="14"/>
      <c r="W132" s="14"/>
      <c r="X132" s="14"/>
      <c r="Y132" s="14"/>
      <c r="Z132" s="14"/>
      <c r="AA132" s="28"/>
      <c r="AB132" s="14">
        <f t="shared" si="15"/>
        <v>647</v>
      </c>
      <c r="AC132" s="18">
        <f t="shared" si="16"/>
        <v>129.4</v>
      </c>
      <c r="AD132" s="18">
        <f t="shared" si="17"/>
        <v>69.4</v>
      </c>
      <c r="AE132" s="19">
        <f t="shared" si="18"/>
        <v>60</v>
      </c>
    </row>
    <row r="133" spans="1:31" s="20" customFormat="1" ht="15.75" customHeight="1">
      <c r="A133" s="14">
        <f t="shared" si="19"/>
        <v>42</v>
      </c>
      <c r="B133" s="37" t="s">
        <v>142</v>
      </c>
      <c r="C133" s="14" t="s">
        <v>81</v>
      </c>
      <c r="D133" s="16">
        <v>600</v>
      </c>
      <c r="E133" s="17">
        <v>300</v>
      </c>
      <c r="F133" s="16"/>
      <c r="G133" s="17"/>
      <c r="H133" s="16"/>
      <c r="I133" s="17"/>
      <c r="J133" s="16"/>
      <c r="K133" s="17"/>
      <c r="L133" s="16"/>
      <c r="M133" s="17"/>
      <c r="N133" s="16"/>
      <c r="O133" s="17"/>
      <c r="P133" s="16"/>
      <c r="Q133" s="17"/>
      <c r="R133" s="16"/>
      <c r="S133" s="17"/>
      <c r="T133" s="16"/>
      <c r="U133" s="17"/>
      <c r="V133" s="14"/>
      <c r="W133" s="14"/>
      <c r="X133" s="14"/>
      <c r="Y133" s="14"/>
      <c r="Z133" s="14"/>
      <c r="AA133" s="28"/>
      <c r="AB133" s="14">
        <f t="shared" si="15"/>
        <v>600</v>
      </c>
      <c r="AC133" s="18">
        <f t="shared" si="16"/>
        <v>120</v>
      </c>
      <c r="AD133" s="18">
        <f t="shared" si="17"/>
        <v>60</v>
      </c>
      <c r="AE133" s="19">
        <f t="shared" si="18"/>
        <v>60</v>
      </c>
    </row>
    <row r="134" spans="1:31" s="20" customFormat="1" ht="15.75" customHeight="1">
      <c r="A134" s="14">
        <f t="shared" si="19"/>
        <v>43</v>
      </c>
      <c r="B134" s="37"/>
      <c r="C134" s="14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7"/>
      <c r="P134" s="16"/>
      <c r="Q134" s="16"/>
      <c r="R134" s="16"/>
      <c r="S134" s="17"/>
      <c r="T134" s="14"/>
      <c r="U134" s="14"/>
      <c r="V134" s="14"/>
      <c r="W134" s="14"/>
      <c r="X134" s="14"/>
      <c r="Y134" s="14"/>
      <c r="Z134" s="14"/>
      <c r="AA134" s="14"/>
      <c r="AB134" s="14">
        <f t="shared" si="15"/>
        <v>0</v>
      </c>
      <c r="AC134" s="18" t="e">
        <f t="shared" si="16"/>
        <v>#DIV/0!</v>
      </c>
      <c r="AD134" s="18" t="e">
        <f t="shared" si="17"/>
        <v>#DIV/0!</v>
      </c>
      <c r="AE134" s="19" t="e">
        <f t="shared" si="18"/>
        <v>#DIV/0!</v>
      </c>
    </row>
    <row r="135" spans="1:31" s="20" customFormat="1" ht="15.75" customHeight="1">
      <c r="A135" s="14">
        <f t="shared" si="19"/>
        <v>44</v>
      </c>
      <c r="B135" s="15"/>
      <c r="C135" s="14"/>
      <c r="D135" s="16"/>
      <c r="E135" s="16"/>
      <c r="F135" s="16"/>
      <c r="G135" s="17"/>
      <c r="H135" s="16"/>
      <c r="I135" s="17"/>
      <c r="J135" s="16"/>
      <c r="K135" s="16"/>
      <c r="L135" s="16"/>
      <c r="M135" s="16"/>
      <c r="N135" s="16"/>
      <c r="O135" s="17"/>
      <c r="P135" s="16"/>
      <c r="Q135" s="16"/>
      <c r="R135" s="16"/>
      <c r="S135" s="17"/>
      <c r="T135" s="26"/>
      <c r="U135" s="26"/>
      <c r="V135" s="14"/>
      <c r="W135" s="14"/>
      <c r="X135" s="14"/>
      <c r="Y135" s="14"/>
      <c r="Z135" s="14"/>
      <c r="AA135" s="14"/>
      <c r="AB135" s="14">
        <f t="shared" si="15"/>
        <v>0</v>
      </c>
      <c r="AC135" s="18" t="e">
        <f t="shared" si="16"/>
        <v>#DIV/0!</v>
      </c>
      <c r="AD135" s="18" t="e">
        <f t="shared" si="17"/>
        <v>#DIV/0!</v>
      </c>
      <c r="AE135" s="19" t="e">
        <f t="shared" si="18"/>
        <v>#DIV/0!</v>
      </c>
    </row>
    <row r="136" spans="1:31" s="20" customFormat="1" ht="15.75" customHeight="1">
      <c r="A136" s="14">
        <f t="shared" si="19"/>
        <v>45</v>
      </c>
      <c r="B136" s="15"/>
      <c r="C136" s="14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7"/>
      <c r="P136" s="16"/>
      <c r="Q136" s="17"/>
      <c r="R136" s="16"/>
      <c r="S136" s="17"/>
      <c r="T136" s="16"/>
      <c r="U136" s="17"/>
      <c r="V136" s="14"/>
      <c r="W136" s="14"/>
      <c r="X136" s="14"/>
      <c r="Y136" s="14"/>
      <c r="Z136" s="14"/>
      <c r="AA136" s="14"/>
      <c r="AB136" s="14">
        <f t="shared" si="15"/>
        <v>0</v>
      </c>
      <c r="AC136" s="18" t="e">
        <f t="shared" si="16"/>
        <v>#DIV/0!</v>
      </c>
      <c r="AD136" s="18" t="e">
        <f t="shared" si="17"/>
        <v>#DIV/0!</v>
      </c>
      <c r="AE136" s="19" t="e">
        <f t="shared" si="18"/>
        <v>#DIV/0!</v>
      </c>
    </row>
    <row r="137" spans="1:31" s="20" customFormat="1" ht="15.75" customHeight="1">
      <c r="A137" s="29"/>
      <c r="B137" s="29"/>
      <c r="C137" s="29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8"/>
      <c r="P137" s="30"/>
      <c r="Q137" s="30"/>
      <c r="R137" s="30"/>
      <c r="S137" s="38"/>
      <c r="T137" s="29"/>
      <c r="U137" s="39"/>
      <c r="V137" s="29"/>
      <c r="W137" s="29"/>
      <c r="X137" s="29"/>
      <c r="Y137" s="29"/>
      <c r="Z137" s="29"/>
      <c r="AA137" s="29"/>
      <c r="AB137" s="29"/>
      <c r="AC137" s="31"/>
      <c r="AD137" s="31"/>
      <c r="AE137" s="32"/>
    </row>
  </sheetData>
  <sheetProtection/>
  <mergeCells count="1">
    <mergeCell ref="D1:AD2"/>
  </mergeCells>
  <conditionalFormatting sqref="D142:AA143 D145:AA162 D4:AA92 D94:AA139">
    <cfRule type="cellIs" priority="1" dxfId="4" operator="between" stopIfTrue="1">
      <formula>900</formula>
      <formula>999</formula>
    </cfRule>
    <cfRule type="cellIs" priority="2" dxfId="3" operator="between" stopIfTrue="1">
      <formula>1000</formula>
      <formula>1099</formula>
    </cfRule>
    <cfRule type="cellIs" priority="3" dxfId="0" operator="between" stopIfTrue="1">
      <formula>1100</formula>
      <formula>1199</formula>
    </cfRule>
  </conditionalFormatting>
  <conditionalFormatting sqref="D163:AA213">
    <cfRule type="cellIs" priority="4" dxfId="3" operator="between" stopIfTrue="1">
      <formula>900</formula>
      <formula>999</formula>
    </cfRule>
    <cfRule type="cellIs" priority="5" dxfId="0" operator="between" stopIfTrue="1">
      <formula>1000</formula>
      <formula>1099</formula>
    </cfRule>
    <cfRule type="cellIs" priority="6" dxfId="4" operator="between" stopIfTrue="1">
      <formula>800</formula>
      <formula>899</formula>
    </cfRule>
  </conditionalFormatting>
  <conditionalFormatting sqref="B4:C162">
    <cfRule type="cellIs" priority="7" dxfId="3" operator="between" stopIfTrue="1">
      <formula>800</formula>
      <formula>899</formula>
    </cfRule>
    <cfRule type="cellIs" priority="8" dxfId="0" operator="between" stopIfTrue="1">
      <formula>900</formula>
      <formula>999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C131"/>
  <sheetViews>
    <sheetView zoomScale="80" zoomScaleNormal="80" zoomScalePageLayoutView="0" workbookViewId="0" topLeftCell="A1">
      <selection activeCell="D7" sqref="D7"/>
    </sheetView>
  </sheetViews>
  <sheetFormatPr defaultColWidth="9.140625" defaultRowHeight="12.75"/>
  <cols>
    <col min="1" max="1" width="1.421875" style="40" customWidth="1"/>
    <col min="2" max="2" width="18.421875" style="40" customWidth="1"/>
    <col min="3" max="3" width="11.00390625" style="40" customWidth="1"/>
    <col min="4" max="4" width="7.7109375" style="40" customWidth="1"/>
    <col min="5" max="5" width="7.57421875" style="117" hidden="1" customWidth="1"/>
    <col min="6" max="6" width="8.00390625" style="118" customWidth="1"/>
    <col min="7" max="7" width="7.7109375" style="40" customWidth="1"/>
    <col min="8" max="8" width="8.421875" style="40" customWidth="1"/>
    <col min="9" max="9" width="7.28125" style="40" hidden="1" customWidth="1"/>
    <col min="10" max="11" width="7.7109375" style="40" customWidth="1"/>
    <col min="12" max="12" width="8.7109375" style="40" customWidth="1"/>
    <col min="13" max="13" width="7.00390625" style="40" hidden="1" customWidth="1"/>
    <col min="14" max="15" width="7.7109375" style="40" customWidth="1"/>
    <col min="16" max="16" width="8.28125" style="40" customWidth="1"/>
    <col min="17" max="17" width="7.00390625" style="40" hidden="1" customWidth="1"/>
    <col min="18" max="19" width="7.7109375" style="40" customWidth="1"/>
    <col min="20" max="20" width="8.28125" style="40" customWidth="1"/>
    <col min="21" max="21" width="6.8515625" style="40" hidden="1" customWidth="1"/>
    <col min="22" max="23" width="7.7109375" style="40" customWidth="1"/>
    <col min="24" max="24" width="8.7109375" style="40" customWidth="1"/>
    <col min="25" max="28" width="10.7109375" style="40" customWidth="1"/>
    <col min="29" max="29" width="16.421875" style="117" customWidth="1"/>
    <col min="30" max="16384" width="9.140625" style="40" customWidth="1"/>
  </cols>
  <sheetData>
    <row r="1" spans="2:29" ht="18" customHeight="1">
      <c r="B1" s="41"/>
      <c r="C1" s="41"/>
      <c r="D1" s="41"/>
      <c r="E1" s="42"/>
      <c r="F1" s="4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42"/>
    </row>
    <row r="2" spans="2:29" ht="18" customHeight="1">
      <c r="B2" s="41"/>
      <c r="C2" s="41"/>
      <c r="D2" s="41"/>
      <c r="E2" s="42"/>
      <c r="F2" s="4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42"/>
    </row>
    <row r="3" spans="2:29" ht="18" customHeight="1">
      <c r="B3" s="1"/>
      <c r="C3" s="1"/>
      <c r="D3" s="1"/>
      <c r="E3" s="42"/>
      <c r="F3" s="4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42"/>
    </row>
    <row r="4" spans="2:29" ht="18" customHeight="1">
      <c r="B4" s="186"/>
      <c r="C4" s="186"/>
      <c r="D4" s="1"/>
      <c r="E4" s="42"/>
      <c r="F4" s="398" t="s">
        <v>100</v>
      </c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1"/>
      <c r="T4" s="1"/>
      <c r="U4" s="1"/>
      <c r="V4" s="1"/>
      <c r="W4" s="392" t="s">
        <v>79</v>
      </c>
      <c r="X4" s="392"/>
      <c r="Y4" s="392"/>
      <c r="Z4" s="392"/>
      <c r="AA4" s="1"/>
      <c r="AB4" s="1"/>
      <c r="AC4" s="42"/>
    </row>
    <row r="5" spans="2:29" ht="31.5" customHeight="1" thickBot="1">
      <c r="B5" s="204" t="s">
        <v>66</v>
      </c>
      <c r="C5" s="205"/>
      <c r="D5" s="1"/>
      <c r="E5" s="42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1"/>
      <c r="T5" s="1"/>
      <c r="U5" s="1"/>
      <c r="V5" s="1"/>
      <c r="W5" s="393"/>
      <c r="X5" s="393"/>
      <c r="Y5" s="393"/>
      <c r="Z5" s="393"/>
      <c r="AA5" s="1"/>
      <c r="AB5" s="1"/>
      <c r="AC5" s="42"/>
    </row>
    <row r="6" spans="2:29" s="44" customFormat="1" ht="17.25" customHeight="1">
      <c r="B6" s="394" t="s">
        <v>1</v>
      </c>
      <c r="C6" s="395"/>
      <c r="D6" s="213" t="s">
        <v>31</v>
      </c>
      <c r="E6" s="112"/>
      <c r="F6" s="48" t="s">
        <v>35</v>
      </c>
      <c r="G6" s="406" t="s">
        <v>36</v>
      </c>
      <c r="H6" s="406"/>
      <c r="I6" s="48"/>
      <c r="J6" s="48" t="s">
        <v>37</v>
      </c>
      <c r="K6" s="406" t="s">
        <v>36</v>
      </c>
      <c r="L6" s="406"/>
      <c r="M6" s="48"/>
      <c r="N6" s="48" t="s">
        <v>38</v>
      </c>
      <c r="O6" s="406" t="s">
        <v>36</v>
      </c>
      <c r="P6" s="406"/>
      <c r="Q6" s="48"/>
      <c r="R6" s="48" t="s">
        <v>39</v>
      </c>
      <c r="S6" s="406" t="s">
        <v>36</v>
      </c>
      <c r="T6" s="406"/>
      <c r="U6" s="49"/>
      <c r="V6" s="48" t="s">
        <v>40</v>
      </c>
      <c r="W6" s="406" t="s">
        <v>36</v>
      </c>
      <c r="X6" s="406"/>
      <c r="Y6" s="48" t="s">
        <v>41</v>
      </c>
      <c r="Z6" s="50"/>
      <c r="AA6" s="105" t="s">
        <v>42</v>
      </c>
      <c r="AB6" s="52" t="s">
        <v>43</v>
      </c>
      <c r="AC6" s="277" t="s">
        <v>41</v>
      </c>
    </row>
    <row r="7" spans="2:29" s="44" customFormat="1" ht="17.25" customHeight="1" thickBot="1">
      <c r="B7" s="404" t="s">
        <v>44</v>
      </c>
      <c r="C7" s="405"/>
      <c r="D7" s="214"/>
      <c r="E7" s="113"/>
      <c r="F7" s="54" t="s">
        <v>45</v>
      </c>
      <c r="G7" s="401" t="s">
        <v>46</v>
      </c>
      <c r="H7" s="401"/>
      <c r="I7" s="54"/>
      <c r="J7" s="54" t="s">
        <v>45</v>
      </c>
      <c r="K7" s="401" t="s">
        <v>46</v>
      </c>
      <c r="L7" s="401"/>
      <c r="M7" s="54"/>
      <c r="N7" s="54" t="s">
        <v>45</v>
      </c>
      <c r="O7" s="401" t="s">
        <v>46</v>
      </c>
      <c r="P7" s="401"/>
      <c r="Q7" s="54"/>
      <c r="R7" s="54" t="s">
        <v>45</v>
      </c>
      <c r="S7" s="401" t="s">
        <v>46</v>
      </c>
      <c r="T7" s="401"/>
      <c r="U7" s="56"/>
      <c r="V7" s="54" t="s">
        <v>45</v>
      </c>
      <c r="W7" s="401" t="s">
        <v>46</v>
      </c>
      <c r="X7" s="401"/>
      <c r="Y7" s="54" t="s">
        <v>45</v>
      </c>
      <c r="Z7" s="58" t="s">
        <v>47</v>
      </c>
      <c r="AA7" s="59" t="s">
        <v>48</v>
      </c>
      <c r="AB7" s="60" t="s">
        <v>49</v>
      </c>
      <c r="AC7" s="114" t="s">
        <v>50</v>
      </c>
    </row>
    <row r="8" spans="2:29" s="62" customFormat="1" ht="49.5" customHeight="1">
      <c r="B8" s="402" t="s">
        <v>74</v>
      </c>
      <c r="C8" s="403"/>
      <c r="D8" s="89">
        <f>SUM(D9:D11)</f>
        <v>126</v>
      </c>
      <c r="E8" s="64">
        <f>SUM(E9:E11)</f>
        <v>428</v>
      </c>
      <c r="F8" s="65">
        <f>SUM(F9:F11)</f>
        <v>554</v>
      </c>
      <c r="G8" s="66">
        <f>F28</f>
        <v>586</v>
      </c>
      <c r="H8" s="67" t="str">
        <f>B28</f>
        <v>Aru Rail</v>
      </c>
      <c r="I8" s="108">
        <f>SUM(I9:I11)</f>
        <v>372</v>
      </c>
      <c r="J8" s="69">
        <f>SUM(J9:J11)</f>
        <v>498</v>
      </c>
      <c r="K8" s="69">
        <f>J24</f>
        <v>464</v>
      </c>
      <c r="L8" s="67" t="str">
        <f>B24</f>
        <v>Rägavere Huviklubi</v>
      </c>
      <c r="M8" s="72">
        <f>SUM(M9:M11)</f>
        <v>356</v>
      </c>
      <c r="N8" s="66">
        <f>SUM(N9:N11)</f>
        <v>482</v>
      </c>
      <c r="O8" s="66">
        <f>N20</f>
        <v>507</v>
      </c>
      <c r="P8" s="67" t="str">
        <f>B20</f>
        <v>Rakvere Teater</v>
      </c>
      <c r="Q8" s="72">
        <f>SUM(Q9:Q11)</f>
        <v>386</v>
      </c>
      <c r="R8" s="66">
        <f>SUM(R9:R11)</f>
        <v>512</v>
      </c>
      <c r="S8" s="66">
        <f>R16</f>
        <v>442</v>
      </c>
      <c r="T8" s="67" t="str">
        <f>B16</f>
        <v>Telfer</v>
      </c>
      <c r="U8" s="72">
        <f>SUM(U9:U11)</f>
        <v>387</v>
      </c>
      <c r="V8" s="66">
        <f>SUM(V9:V11)</f>
        <v>513</v>
      </c>
      <c r="W8" s="66">
        <f>V12</f>
        <v>0</v>
      </c>
      <c r="X8" s="67" t="str">
        <f>B12</f>
        <v>Kunda Auto</v>
      </c>
      <c r="Y8" s="90">
        <f aca="true" t="shared" si="0" ref="Y8:Y28">F8+J8+N8+R8+V8</f>
        <v>2559</v>
      </c>
      <c r="Z8" s="72">
        <f>SUM(Z9:Z11)</f>
        <v>1929</v>
      </c>
      <c r="AA8" s="74">
        <f>AVERAGE(AA9,AA10,AA11)</f>
        <v>170.6</v>
      </c>
      <c r="AB8" s="115">
        <f>AVERAGE(AB9,AB10,AB11)</f>
        <v>128.6</v>
      </c>
      <c r="AC8" s="383">
        <f>G9+K9+O9+S9+W9</f>
        <v>3</v>
      </c>
    </row>
    <row r="9" spans="2:29" s="62" customFormat="1" ht="17.25" customHeight="1">
      <c r="B9" s="357" t="s">
        <v>133</v>
      </c>
      <c r="C9" s="354"/>
      <c r="D9" s="76">
        <v>53</v>
      </c>
      <c r="E9" s="77">
        <v>127</v>
      </c>
      <c r="F9" s="80">
        <f>D9+E9</f>
        <v>180</v>
      </c>
      <c r="G9" s="373">
        <v>0</v>
      </c>
      <c r="H9" s="374"/>
      <c r="I9" s="79">
        <v>106</v>
      </c>
      <c r="J9" s="78">
        <f>D9+I9</f>
        <v>159</v>
      </c>
      <c r="K9" s="373">
        <v>1</v>
      </c>
      <c r="L9" s="374"/>
      <c r="M9" s="79">
        <v>103</v>
      </c>
      <c r="N9" s="78">
        <f>D9+M9</f>
        <v>156</v>
      </c>
      <c r="O9" s="373">
        <v>0</v>
      </c>
      <c r="P9" s="374"/>
      <c r="Q9" s="79">
        <v>131</v>
      </c>
      <c r="R9" s="80">
        <f>D9+Q9</f>
        <v>184</v>
      </c>
      <c r="S9" s="373">
        <v>1</v>
      </c>
      <c r="T9" s="374"/>
      <c r="U9" s="77">
        <v>114</v>
      </c>
      <c r="V9" s="80">
        <f>D9+U9</f>
        <v>167</v>
      </c>
      <c r="W9" s="373">
        <v>1</v>
      </c>
      <c r="X9" s="374"/>
      <c r="Y9" s="78">
        <f t="shared" si="0"/>
        <v>846</v>
      </c>
      <c r="Z9" s="79">
        <f>E9+I9+M9+Q9+U9</f>
        <v>581</v>
      </c>
      <c r="AA9" s="81">
        <f>AVERAGE(F9,J9,N9,R9,V9)</f>
        <v>169.2</v>
      </c>
      <c r="AB9" s="82">
        <f>AVERAGE(F9,J9,N9,R9,V9)-D9</f>
        <v>116.19999999999999</v>
      </c>
      <c r="AC9" s="383"/>
    </row>
    <row r="10" spans="2:29" s="62" customFormat="1" ht="17.25" customHeight="1">
      <c r="B10" s="409" t="s">
        <v>134</v>
      </c>
      <c r="C10" s="410"/>
      <c r="D10" s="76">
        <v>42</v>
      </c>
      <c r="E10" s="77">
        <v>154</v>
      </c>
      <c r="F10" s="80">
        <f>D10+E10</f>
        <v>196</v>
      </c>
      <c r="G10" s="375"/>
      <c r="H10" s="376"/>
      <c r="I10" s="79">
        <v>145</v>
      </c>
      <c r="J10" s="78">
        <f>D10+I10</f>
        <v>187</v>
      </c>
      <c r="K10" s="375"/>
      <c r="L10" s="376"/>
      <c r="M10" s="79">
        <v>124</v>
      </c>
      <c r="N10" s="78">
        <f>D10+M10</f>
        <v>166</v>
      </c>
      <c r="O10" s="375"/>
      <c r="P10" s="376"/>
      <c r="Q10" s="77">
        <v>115</v>
      </c>
      <c r="R10" s="80">
        <f>D10+Q10</f>
        <v>157</v>
      </c>
      <c r="S10" s="375"/>
      <c r="T10" s="376"/>
      <c r="U10" s="77">
        <v>120</v>
      </c>
      <c r="V10" s="80">
        <f>D10+U10</f>
        <v>162</v>
      </c>
      <c r="W10" s="375"/>
      <c r="X10" s="376"/>
      <c r="Y10" s="78">
        <f t="shared" si="0"/>
        <v>868</v>
      </c>
      <c r="Z10" s="79">
        <f>E10+I10+M10+Q10+U10</f>
        <v>658</v>
      </c>
      <c r="AA10" s="81">
        <f>AVERAGE(F10,J10,N10,R10,V10)</f>
        <v>173.6</v>
      </c>
      <c r="AB10" s="82">
        <f>AVERAGE(F10,J10,N10,R10,V10)-D10</f>
        <v>131.6</v>
      </c>
      <c r="AC10" s="383"/>
    </row>
    <row r="11" spans="2:29" s="62" customFormat="1" ht="17.25" customHeight="1" thickBot="1">
      <c r="B11" s="407" t="s">
        <v>135</v>
      </c>
      <c r="C11" s="408"/>
      <c r="D11" s="116">
        <v>31</v>
      </c>
      <c r="E11" s="84">
        <v>147</v>
      </c>
      <c r="F11" s="80">
        <f>D11+E11</f>
        <v>178</v>
      </c>
      <c r="G11" s="377"/>
      <c r="H11" s="378"/>
      <c r="I11" s="86">
        <v>121</v>
      </c>
      <c r="J11" s="78">
        <f>D11+I11</f>
        <v>152</v>
      </c>
      <c r="K11" s="377"/>
      <c r="L11" s="378"/>
      <c r="M11" s="79">
        <v>129</v>
      </c>
      <c r="N11" s="78">
        <f>D11+M11</f>
        <v>160</v>
      </c>
      <c r="O11" s="377"/>
      <c r="P11" s="378"/>
      <c r="Q11" s="77">
        <v>140</v>
      </c>
      <c r="R11" s="85">
        <f>D11+Q11</f>
        <v>171</v>
      </c>
      <c r="S11" s="377"/>
      <c r="T11" s="378"/>
      <c r="U11" s="77">
        <v>153</v>
      </c>
      <c r="V11" s="80">
        <f>D11+U11</f>
        <v>184</v>
      </c>
      <c r="W11" s="377"/>
      <c r="X11" s="378"/>
      <c r="Y11" s="85">
        <f t="shared" si="0"/>
        <v>845</v>
      </c>
      <c r="Z11" s="86">
        <f>E11+I11+M11+Q11+U11</f>
        <v>690</v>
      </c>
      <c r="AA11" s="87">
        <f>AVERAGE(F11,J11,N11,R11,V11)</f>
        <v>169</v>
      </c>
      <c r="AB11" s="88">
        <f>AVERAGE(F11,J11,N11,R11,V11)-D11</f>
        <v>138</v>
      </c>
      <c r="AC11" s="384"/>
    </row>
    <row r="12" spans="2:29" s="62" customFormat="1" ht="49.5" customHeight="1">
      <c r="B12" s="399" t="s">
        <v>75</v>
      </c>
      <c r="C12" s="400"/>
      <c r="D12" s="63">
        <f>SUM(D13:D15)</f>
        <v>0</v>
      </c>
      <c r="E12" s="106">
        <f>SUM(E13:E15)</f>
        <v>0</v>
      </c>
      <c r="F12" s="92">
        <f>SUM(F13:F15)</f>
        <v>0</v>
      </c>
      <c r="G12" s="92">
        <f>F24</f>
        <v>490</v>
      </c>
      <c r="H12" s="70" t="str">
        <f>B24</f>
        <v>Rägavere Huviklubi</v>
      </c>
      <c r="I12" s="64">
        <f>SUM(I13:I15)</f>
        <v>0</v>
      </c>
      <c r="J12" s="92">
        <f>SUM(J13:J15)</f>
        <v>0</v>
      </c>
      <c r="K12" s="92">
        <f>J20</f>
        <v>534</v>
      </c>
      <c r="L12" s="70" t="str">
        <f>B20</f>
        <v>Rakvere Teater</v>
      </c>
      <c r="M12" s="71">
        <f>SUM(M13:M15)</f>
        <v>0</v>
      </c>
      <c r="N12" s="93">
        <f>SUM(N13:N15)</f>
        <v>0</v>
      </c>
      <c r="O12" s="92">
        <f>N16</f>
        <v>550</v>
      </c>
      <c r="P12" s="70" t="str">
        <f>B16</f>
        <v>Telfer</v>
      </c>
      <c r="Q12" s="71">
        <f>SUM(Q13:Q15)</f>
        <v>0</v>
      </c>
      <c r="R12" s="66">
        <f>SUM(R13:R15)</f>
        <v>0</v>
      </c>
      <c r="S12" s="92">
        <f>R28</f>
        <v>450</v>
      </c>
      <c r="T12" s="70" t="str">
        <f>B28</f>
        <v>Aru Rail</v>
      </c>
      <c r="U12" s="71">
        <f>SUM(U13:U15)</f>
        <v>0</v>
      </c>
      <c r="V12" s="94">
        <f>SUM(V13:V15)</f>
        <v>0</v>
      </c>
      <c r="W12" s="92">
        <f>V8</f>
        <v>513</v>
      </c>
      <c r="X12" s="70" t="str">
        <f>B8</f>
        <v>Temper</v>
      </c>
      <c r="Y12" s="73">
        <f>F12+J12+N12+R12+V12</f>
        <v>0</v>
      </c>
      <c r="Z12" s="71">
        <f>SUM(Z13:Z15)</f>
        <v>0</v>
      </c>
      <c r="AA12" s="91" t="e">
        <f>AVERAGE(AA13,AA14,AA15)</f>
        <v>#DIV/0!</v>
      </c>
      <c r="AB12" s="75" t="e">
        <f>AVERAGE(AB13,AB14,AB15)</f>
        <v>#DIV/0!</v>
      </c>
      <c r="AC12" s="382">
        <f>G13+K13+O13+S13+W13</f>
        <v>0</v>
      </c>
    </row>
    <row r="13" spans="2:29" s="62" customFormat="1" ht="17.25" customHeight="1">
      <c r="B13" s="357"/>
      <c r="C13" s="354"/>
      <c r="D13" s="76"/>
      <c r="E13" s="77"/>
      <c r="F13" s="80"/>
      <c r="G13" s="373">
        <v>0</v>
      </c>
      <c r="H13" s="374"/>
      <c r="I13" s="79"/>
      <c r="J13" s="78"/>
      <c r="K13" s="373">
        <v>0</v>
      </c>
      <c r="L13" s="374"/>
      <c r="M13" s="79"/>
      <c r="N13" s="78"/>
      <c r="O13" s="373">
        <v>0</v>
      </c>
      <c r="P13" s="374"/>
      <c r="Q13" s="77"/>
      <c r="R13" s="80"/>
      <c r="S13" s="373">
        <v>0</v>
      </c>
      <c r="T13" s="374"/>
      <c r="U13" s="77"/>
      <c r="V13" s="80"/>
      <c r="W13" s="373">
        <v>0</v>
      </c>
      <c r="X13" s="374"/>
      <c r="Y13" s="78">
        <f t="shared" si="0"/>
        <v>0</v>
      </c>
      <c r="Z13" s="79">
        <f>E13+I13+M13+Q13+U13</f>
        <v>0</v>
      </c>
      <c r="AA13" s="81" t="e">
        <f>AVERAGE(F13,J13,N13,R13,V13)</f>
        <v>#DIV/0!</v>
      </c>
      <c r="AB13" s="82" t="e">
        <f>AVERAGE(F13,J13,N13,R13,V13)-D13</f>
        <v>#DIV/0!</v>
      </c>
      <c r="AC13" s="383"/>
    </row>
    <row r="14" spans="2:29" s="62" customFormat="1" ht="17.25" customHeight="1">
      <c r="B14" s="357"/>
      <c r="C14" s="354"/>
      <c r="D14" s="76"/>
      <c r="E14" s="77"/>
      <c r="F14" s="80"/>
      <c r="G14" s="375"/>
      <c r="H14" s="376"/>
      <c r="I14" s="79"/>
      <c r="J14" s="78"/>
      <c r="K14" s="375"/>
      <c r="L14" s="376"/>
      <c r="M14" s="79"/>
      <c r="N14" s="78"/>
      <c r="O14" s="375"/>
      <c r="P14" s="376"/>
      <c r="Q14" s="77"/>
      <c r="R14" s="80"/>
      <c r="S14" s="375"/>
      <c r="T14" s="376"/>
      <c r="U14" s="77"/>
      <c r="V14" s="80"/>
      <c r="W14" s="375"/>
      <c r="X14" s="376"/>
      <c r="Y14" s="78">
        <f t="shared" si="0"/>
        <v>0</v>
      </c>
      <c r="Z14" s="79">
        <f>E14+I14+M14+Q14+U14</f>
        <v>0</v>
      </c>
      <c r="AA14" s="81" t="e">
        <f>AVERAGE(F14,J14,N14,R14,V14)</f>
        <v>#DIV/0!</v>
      </c>
      <c r="AB14" s="82" t="e">
        <f>AVERAGE(F14,J14,N14,R14,V14)-D14</f>
        <v>#DIV/0!</v>
      </c>
      <c r="AC14" s="383"/>
    </row>
    <row r="15" spans="2:29" s="62" customFormat="1" ht="17.25" customHeight="1" thickBot="1">
      <c r="B15" s="351"/>
      <c r="C15" s="352"/>
      <c r="D15" s="76"/>
      <c r="E15" s="84"/>
      <c r="F15" s="80"/>
      <c r="G15" s="377"/>
      <c r="H15" s="378"/>
      <c r="I15" s="86"/>
      <c r="J15" s="78"/>
      <c r="K15" s="377"/>
      <c r="L15" s="378"/>
      <c r="M15" s="79"/>
      <c r="N15" s="78"/>
      <c r="O15" s="377"/>
      <c r="P15" s="378"/>
      <c r="Q15" s="77"/>
      <c r="R15" s="80"/>
      <c r="S15" s="377"/>
      <c r="T15" s="378"/>
      <c r="U15" s="77"/>
      <c r="V15" s="80"/>
      <c r="W15" s="377"/>
      <c r="X15" s="378"/>
      <c r="Y15" s="85">
        <f t="shared" si="0"/>
        <v>0</v>
      </c>
      <c r="Z15" s="86">
        <f>E15+I15+M15+Q15+U15</f>
        <v>0</v>
      </c>
      <c r="AA15" s="87" t="e">
        <f>AVERAGE(F15,J15,N15,R15,V15)</f>
        <v>#DIV/0!</v>
      </c>
      <c r="AB15" s="88" t="e">
        <f>AVERAGE(F15,J15,N15,R15,V15)-D15</f>
        <v>#DIV/0!</v>
      </c>
      <c r="AC15" s="384"/>
    </row>
    <row r="16" spans="2:29" s="62" customFormat="1" ht="49.5" customHeight="1">
      <c r="B16" s="368" t="s">
        <v>60</v>
      </c>
      <c r="C16" s="369"/>
      <c r="D16" s="63">
        <f>SUM(D17:D19)</f>
        <v>39</v>
      </c>
      <c r="E16" s="106">
        <f>SUM(E17:E19)</f>
        <v>511</v>
      </c>
      <c r="F16" s="92">
        <f>SUM(F17:F19)</f>
        <v>550</v>
      </c>
      <c r="G16" s="92">
        <f>F20</f>
        <v>490</v>
      </c>
      <c r="H16" s="70" t="str">
        <f>B20</f>
        <v>Rakvere Teater</v>
      </c>
      <c r="I16" s="64">
        <f>SUM(I17:I19)</f>
        <v>547</v>
      </c>
      <c r="J16" s="92">
        <f>SUM(J17:J19)</f>
        <v>586</v>
      </c>
      <c r="K16" s="92">
        <f>J28</f>
        <v>637</v>
      </c>
      <c r="L16" s="70" t="str">
        <f>B28</f>
        <v>Aru Rail</v>
      </c>
      <c r="M16" s="71">
        <f>SUM(M17:M19)</f>
        <v>511</v>
      </c>
      <c r="N16" s="93">
        <f>SUM(N17:N19)</f>
        <v>550</v>
      </c>
      <c r="O16" s="92">
        <f>N12</f>
        <v>0</v>
      </c>
      <c r="P16" s="70" t="str">
        <f>B12</f>
        <v>Kunda Auto</v>
      </c>
      <c r="Q16" s="71">
        <f>SUM(Q17:Q19)</f>
        <v>403</v>
      </c>
      <c r="R16" s="94">
        <f>SUM(R17:R19)</f>
        <v>442</v>
      </c>
      <c r="S16" s="92">
        <f>R8</f>
        <v>512</v>
      </c>
      <c r="T16" s="70" t="str">
        <f>B8</f>
        <v>Temper</v>
      </c>
      <c r="U16" s="71">
        <f>SUM(U17:U19)</f>
        <v>423</v>
      </c>
      <c r="V16" s="93">
        <f>SUM(V17:V19)</f>
        <v>462</v>
      </c>
      <c r="W16" s="92">
        <f>V24</f>
        <v>495</v>
      </c>
      <c r="X16" s="70" t="str">
        <f>B24</f>
        <v>Rägavere Huviklubi</v>
      </c>
      <c r="Y16" s="73">
        <f t="shared" si="0"/>
        <v>2590</v>
      </c>
      <c r="Z16" s="71">
        <f>SUM(Z17:Z19)</f>
        <v>2395</v>
      </c>
      <c r="AA16" s="91">
        <f>AVERAGE(AA17,AA18,AA19)</f>
        <v>172.66666666666666</v>
      </c>
      <c r="AB16" s="75">
        <f>AVERAGE(AB17,AB18,AB19)</f>
        <v>159.66666666666666</v>
      </c>
      <c r="AC16" s="382">
        <f>G17+K17+O17+S17+W17</f>
        <v>2</v>
      </c>
    </row>
    <row r="17" spans="2:29" s="62" customFormat="1" ht="17.25" customHeight="1">
      <c r="B17" s="357" t="s">
        <v>136</v>
      </c>
      <c r="C17" s="354"/>
      <c r="D17" s="76">
        <v>24</v>
      </c>
      <c r="E17" s="77">
        <v>130</v>
      </c>
      <c r="F17" s="80">
        <f>D17+E17</f>
        <v>154</v>
      </c>
      <c r="G17" s="373">
        <v>1</v>
      </c>
      <c r="H17" s="374"/>
      <c r="I17" s="79">
        <v>115</v>
      </c>
      <c r="J17" s="78">
        <f>D17+I17</f>
        <v>139</v>
      </c>
      <c r="K17" s="373">
        <v>0</v>
      </c>
      <c r="L17" s="374"/>
      <c r="M17" s="79">
        <v>186</v>
      </c>
      <c r="N17" s="78">
        <f>D17+M17</f>
        <v>210</v>
      </c>
      <c r="O17" s="373">
        <v>1</v>
      </c>
      <c r="P17" s="374"/>
      <c r="Q17" s="77">
        <v>156</v>
      </c>
      <c r="R17" s="80">
        <f>D17+Q17</f>
        <v>180</v>
      </c>
      <c r="S17" s="373">
        <v>0</v>
      </c>
      <c r="T17" s="374"/>
      <c r="U17" s="77">
        <v>125</v>
      </c>
      <c r="V17" s="80">
        <f>D17+U17</f>
        <v>149</v>
      </c>
      <c r="W17" s="373">
        <v>0</v>
      </c>
      <c r="X17" s="374"/>
      <c r="Y17" s="78">
        <f t="shared" si="0"/>
        <v>832</v>
      </c>
      <c r="Z17" s="79">
        <f>E17+I17+M17+Q17+U17</f>
        <v>712</v>
      </c>
      <c r="AA17" s="81">
        <f>AVERAGE(F17,J17,N17,R17,V17)</f>
        <v>166.4</v>
      </c>
      <c r="AB17" s="82">
        <f>AVERAGE(F17,J17,N17,R17,V17)-D17</f>
        <v>142.4</v>
      </c>
      <c r="AC17" s="383"/>
    </row>
    <row r="18" spans="2:29" s="62" customFormat="1" ht="17.25" customHeight="1">
      <c r="B18" s="357" t="s">
        <v>137</v>
      </c>
      <c r="C18" s="354"/>
      <c r="D18" s="76">
        <v>7</v>
      </c>
      <c r="E18" s="77">
        <v>227</v>
      </c>
      <c r="F18" s="80">
        <f>D18+E18</f>
        <v>234</v>
      </c>
      <c r="G18" s="375"/>
      <c r="H18" s="376"/>
      <c r="I18" s="79">
        <v>220</v>
      </c>
      <c r="J18" s="78">
        <f>D18+I18</f>
        <v>227</v>
      </c>
      <c r="K18" s="375"/>
      <c r="L18" s="376"/>
      <c r="M18" s="79">
        <v>140</v>
      </c>
      <c r="N18" s="78">
        <f>D18+M18</f>
        <v>147</v>
      </c>
      <c r="O18" s="375"/>
      <c r="P18" s="376"/>
      <c r="Q18" s="77">
        <v>111</v>
      </c>
      <c r="R18" s="80">
        <f>D18+Q18</f>
        <v>118</v>
      </c>
      <c r="S18" s="375"/>
      <c r="T18" s="376"/>
      <c r="U18" s="77">
        <v>140</v>
      </c>
      <c r="V18" s="80">
        <f>D18+U18</f>
        <v>147</v>
      </c>
      <c r="W18" s="375"/>
      <c r="X18" s="376"/>
      <c r="Y18" s="78">
        <f t="shared" si="0"/>
        <v>873</v>
      </c>
      <c r="Z18" s="79">
        <f>E18+I18+M18+Q18+U18</f>
        <v>838</v>
      </c>
      <c r="AA18" s="81">
        <f>AVERAGE(F18,J18,N18,R18,V18)</f>
        <v>174.6</v>
      </c>
      <c r="AB18" s="82">
        <f>AVERAGE(F18,J18,N18,R18,V18)-D18</f>
        <v>167.6</v>
      </c>
      <c r="AC18" s="383"/>
    </row>
    <row r="19" spans="2:29" s="62" customFormat="1" ht="17.25" customHeight="1" thickBot="1">
      <c r="B19" s="362" t="s">
        <v>138</v>
      </c>
      <c r="C19" s="363"/>
      <c r="D19" s="83">
        <v>8</v>
      </c>
      <c r="E19" s="84">
        <v>154</v>
      </c>
      <c r="F19" s="80">
        <f>D19+E19</f>
        <v>162</v>
      </c>
      <c r="G19" s="377"/>
      <c r="H19" s="378"/>
      <c r="I19" s="86">
        <v>212</v>
      </c>
      <c r="J19" s="78">
        <f>D19+I19</f>
        <v>220</v>
      </c>
      <c r="K19" s="377"/>
      <c r="L19" s="378"/>
      <c r="M19" s="86">
        <v>185</v>
      </c>
      <c r="N19" s="78">
        <f>D19+M19</f>
        <v>193</v>
      </c>
      <c r="O19" s="377"/>
      <c r="P19" s="378"/>
      <c r="Q19" s="77">
        <v>136</v>
      </c>
      <c r="R19" s="80">
        <f>D19+Q19</f>
        <v>144</v>
      </c>
      <c r="S19" s="377"/>
      <c r="T19" s="378"/>
      <c r="U19" s="77">
        <v>158</v>
      </c>
      <c r="V19" s="80">
        <f>D19+U19</f>
        <v>166</v>
      </c>
      <c r="W19" s="377"/>
      <c r="X19" s="378"/>
      <c r="Y19" s="85">
        <f t="shared" si="0"/>
        <v>885</v>
      </c>
      <c r="Z19" s="86">
        <f>E19+I19+M19+Q19+U19</f>
        <v>845</v>
      </c>
      <c r="AA19" s="87">
        <f>AVERAGE(F19,J19,N19,R19,V19)</f>
        <v>177</v>
      </c>
      <c r="AB19" s="88">
        <f>AVERAGE(F19,J19,N19,R19,V19)-D19</f>
        <v>169</v>
      </c>
      <c r="AC19" s="384"/>
    </row>
    <row r="20" spans="2:29" s="62" customFormat="1" ht="49.5" customHeight="1">
      <c r="B20" s="380" t="s">
        <v>121</v>
      </c>
      <c r="C20" s="381"/>
      <c r="D20" s="63">
        <f>SUM(D21:D23)</f>
        <v>180</v>
      </c>
      <c r="E20" s="106">
        <f>SUM(E21:E23)</f>
        <v>310</v>
      </c>
      <c r="F20" s="92">
        <f>SUM(F21:F23)</f>
        <v>490</v>
      </c>
      <c r="G20" s="92">
        <f>F16</f>
        <v>550</v>
      </c>
      <c r="H20" s="70" t="str">
        <f>B16</f>
        <v>Telfer</v>
      </c>
      <c r="I20" s="64">
        <f>SUM(I21:I23)</f>
        <v>354</v>
      </c>
      <c r="J20" s="92">
        <f>SUM(J21:J23)</f>
        <v>534</v>
      </c>
      <c r="K20" s="92">
        <f>J12</f>
        <v>0</v>
      </c>
      <c r="L20" s="70" t="str">
        <f>B12</f>
        <v>Kunda Auto</v>
      </c>
      <c r="M20" s="72">
        <f>SUM(M21:M23)</f>
        <v>327</v>
      </c>
      <c r="N20" s="94">
        <f>SUM(N21:N23)</f>
        <v>507</v>
      </c>
      <c r="O20" s="92">
        <f>N8</f>
        <v>482</v>
      </c>
      <c r="P20" s="70" t="str">
        <f>B8</f>
        <v>Temper</v>
      </c>
      <c r="Q20" s="71">
        <f>SUM(Q21:Q23)</f>
        <v>378</v>
      </c>
      <c r="R20" s="94">
        <f>SUM(R21:R23)</f>
        <v>558</v>
      </c>
      <c r="S20" s="92">
        <f>R24</f>
        <v>559</v>
      </c>
      <c r="T20" s="70" t="str">
        <f>B24</f>
        <v>Rägavere Huviklubi</v>
      </c>
      <c r="U20" s="71">
        <f>SUM(U21:U23)</f>
        <v>269</v>
      </c>
      <c r="V20" s="94">
        <f>SUM(V21:V23)</f>
        <v>449</v>
      </c>
      <c r="W20" s="92">
        <f>V28</f>
        <v>467</v>
      </c>
      <c r="X20" s="70" t="str">
        <f>B28</f>
        <v>Aru Rail</v>
      </c>
      <c r="Y20" s="73">
        <f t="shared" si="0"/>
        <v>2538</v>
      </c>
      <c r="Z20" s="71">
        <f>SUM(Z21:Z23)</f>
        <v>1638</v>
      </c>
      <c r="AA20" s="91">
        <f>AVERAGE(AA21,AA22,AA23)</f>
        <v>169.2</v>
      </c>
      <c r="AB20" s="75">
        <f>AVERAGE(AB21,AB22,AB23)</f>
        <v>109.2</v>
      </c>
      <c r="AC20" s="382">
        <f>G21+K21+O21+S21+W21</f>
        <v>2</v>
      </c>
    </row>
    <row r="21" spans="2:29" s="62" customFormat="1" ht="17.25" customHeight="1">
      <c r="B21" s="202" t="s">
        <v>158</v>
      </c>
      <c r="C21" s="203"/>
      <c r="D21" s="76">
        <v>60</v>
      </c>
      <c r="E21" s="79">
        <v>98</v>
      </c>
      <c r="F21" s="80">
        <f>D21+E21</f>
        <v>158</v>
      </c>
      <c r="G21" s="373">
        <v>0</v>
      </c>
      <c r="H21" s="374"/>
      <c r="I21" s="79">
        <v>94</v>
      </c>
      <c r="J21" s="78">
        <f>D21+I21</f>
        <v>154</v>
      </c>
      <c r="K21" s="373">
        <v>1</v>
      </c>
      <c r="L21" s="374"/>
      <c r="M21" s="79">
        <v>117</v>
      </c>
      <c r="N21" s="78">
        <f>D21+M21</f>
        <v>177</v>
      </c>
      <c r="O21" s="373">
        <v>1</v>
      </c>
      <c r="P21" s="374"/>
      <c r="Q21" s="77">
        <v>110</v>
      </c>
      <c r="R21" s="80">
        <f>D21+Q21</f>
        <v>170</v>
      </c>
      <c r="S21" s="373">
        <v>0</v>
      </c>
      <c r="T21" s="374"/>
      <c r="U21" s="77">
        <v>85</v>
      </c>
      <c r="V21" s="80">
        <f>D21+U21</f>
        <v>145</v>
      </c>
      <c r="W21" s="373">
        <v>0</v>
      </c>
      <c r="X21" s="374"/>
      <c r="Y21" s="78">
        <f t="shared" si="0"/>
        <v>804</v>
      </c>
      <c r="Z21" s="79">
        <f>E21+I21+M21+Q21+U21</f>
        <v>504</v>
      </c>
      <c r="AA21" s="81">
        <f>AVERAGE(F21,J21,N21,R21,V21)</f>
        <v>160.8</v>
      </c>
      <c r="AB21" s="82">
        <f>AVERAGE(F21,J21,N21,R21,V21)-D21</f>
        <v>100.80000000000001</v>
      </c>
      <c r="AC21" s="383"/>
    </row>
    <row r="22" spans="2:29" s="62" customFormat="1" ht="17.25" customHeight="1">
      <c r="B22" s="355" t="s">
        <v>159</v>
      </c>
      <c r="C22" s="356"/>
      <c r="D22" s="76">
        <v>60</v>
      </c>
      <c r="E22" s="95">
        <v>132</v>
      </c>
      <c r="F22" s="80">
        <f>D22+E22</f>
        <v>192</v>
      </c>
      <c r="G22" s="375"/>
      <c r="H22" s="376"/>
      <c r="I22" s="79">
        <v>164</v>
      </c>
      <c r="J22" s="78">
        <f>D22+I22</f>
        <v>224</v>
      </c>
      <c r="K22" s="375"/>
      <c r="L22" s="376"/>
      <c r="M22" s="79">
        <v>125</v>
      </c>
      <c r="N22" s="78">
        <f>D22+M22</f>
        <v>185</v>
      </c>
      <c r="O22" s="375"/>
      <c r="P22" s="376"/>
      <c r="Q22" s="77">
        <v>158</v>
      </c>
      <c r="R22" s="80">
        <f>D22+Q22</f>
        <v>218</v>
      </c>
      <c r="S22" s="375"/>
      <c r="T22" s="376"/>
      <c r="U22" s="77">
        <v>104</v>
      </c>
      <c r="V22" s="80">
        <f>D22+U22</f>
        <v>164</v>
      </c>
      <c r="W22" s="375"/>
      <c r="X22" s="376"/>
      <c r="Y22" s="78">
        <f t="shared" si="0"/>
        <v>983</v>
      </c>
      <c r="Z22" s="79">
        <f>E22+I22+M22+Q22+U22</f>
        <v>683</v>
      </c>
      <c r="AA22" s="81">
        <f>AVERAGE(F22,J22,N22,R22,V22)</f>
        <v>196.6</v>
      </c>
      <c r="AB22" s="82">
        <f>AVERAGE(F22,J22,N22,R22,V22)-D22</f>
        <v>136.6</v>
      </c>
      <c r="AC22" s="383"/>
    </row>
    <row r="23" spans="2:29" s="62" customFormat="1" ht="17.25" customHeight="1" thickBot="1">
      <c r="B23" s="355" t="s">
        <v>160</v>
      </c>
      <c r="C23" s="356"/>
      <c r="D23" s="83">
        <v>60</v>
      </c>
      <c r="E23" s="84">
        <v>80</v>
      </c>
      <c r="F23" s="80">
        <f>D23+E23</f>
        <v>140</v>
      </c>
      <c r="G23" s="377"/>
      <c r="H23" s="378"/>
      <c r="I23" s="86">
        <v>96</v>
      </c>
      <c r="J23" s="78">
        <f>D23+I23</f>
        <v>156</v>
      </c>
      <c r="K23" s="377"/>
      <c r="L23" s="378"/>
      <c r="M23" s="86">
        <v>85</v>
      </c>
      <c r="N23" s="78">
        <f>D23+M23</f>
        <v>145</v>
      </c>
      <c r="O23" s="377"/>
      <c r="P23" s="378"/>
      <c r="Q23" s="77">
        <v>110</v>
      </c>
      <c r="R23" s="80">
        <f>D23+Q23</f>
        <v>170</v>
      </c>
      <c r="S23" s="377"/>
      <c r="T23" s="378"/>
      <c r="U23" s="77">
        <v>80</v>
      </c>
      <c r="V23" s="80">
        <f>D23+U23</f>
        <v>140</v>
      </c>
      <c r="W23" s="377"/>
      <c r="X23" s="378"/>
      <c r="Y23" s="85">
        <f t="shared" si="0"/>
        <v>751</v>
      </c>
      <c r="Z23" s="86">
        <f>E23+I23+M23+Q23+U23</f>
        <v>451</v>
      </c>
      <c r="AA23" s="87">
        <f>AVERAGE(F23,J23,N23,R23,V23)</f>
        <v>150.2</v>
      </c>
      <c r="AB23" s="88">
        <f>AVERAGE(F23,J23,N23,R23,V23)-D23</f>
        <v>90.19999999999999</v>
      </c>
      <c r="AC23" s="384"/>
    </row>
    <row r="24" spans="2:29" s="62" customFormat="1" ht="48.75" customHeight="1">
      <c r="B24" s="380" t="s">
        <v>145</v>
      </c>
      <c r="C24" s="381"/>
      <c r="D24" s="63">
        <f>SUM(D25:D27)</f>
        <v>147</v>
      </c>
      <c r="E24" s="106">
        <f>SUM(E25:E27)</f>
        <v>343</v>
      </c>
      <c r="F24" s="92">
        <f>SUM(F25:F27)</f>
        <v>490</v>
      </c>
      <c r="G24" s="92">
        <f>F12</f>
        <v>0</v>
      </c>
      <c r="H24" s="70" t="str">
        <f>B12</f>
        <v>Kunda Auto</v>
      </c>
      <c r="I24" s="64">
        <f>SUM(I25:I27)</f>
        <v>317</v>
      </c>
      <c r="J24" s="92">
        <f>SUM(J25:J27)</f>
        <v>464</v>
      </c>
      <c r="K24" s="92">
        <f>J8</f>
        <v>498</v>
      </c>
      <c r="L24" s="70" t="str">
        <f>B8</f>
        <v>Temper</v>
      </c>
      <c r="M24" s="72">
        <f>SUM(M25:M27)</f>
        <v>413</v>
      </c>
      <c r="N24" s="92">
        <f>SUM(N25:N27)</f>
        <v>560</v>
      </c>
      <c r="O24" s="92">
        <f>N28</f>
        <v>510</v>
      </c>
      <c r="P24" s="70" t="str">
        <f>B28</f>
        <v>Aru Rail</v>
      </c>
      <c r="Q24" s="71">
        <f>SUM(Q25:Q27)</f>
        <v>412</v>
      </c>
      <c r="R24" s="93">
        <f>SUM(R25:R27)</f>
        <v>559</v>
      </c>
      <c r="S24" s="92">
        <f>R20</f>
        <v>558</v>
      </c>
      <c r="T24" s="70" t="str">
        <f>B20</f>
        <v>Rakvere Teater</v>
      </c>
      <c r="U24" s="71">
        <f>SUM(U25:U27)</f>
        <v>348</v>
      </c>
      <c r="V24" s="93">
        <f>SUM(V25:V27)</f>
        <v>495</v>
      </c>
      <c r="W24" s="92">
        <f>V16</f>
        <v>462</v>
      </c>
      <c r="X24" s="70" t="str">
        <f>B16</f>
        <v>Telfer</v>
      </c>
      <c r="Y24" s="73">
        <f t="shared" si="0"/>
        <v>2568</v>
      </c>
      <c r="Z24" s="71">
        <f>SUM(Z25:Z27)</f>
        <v>1833</v>
      </c>
      <c r="AA24" s="91">
        <f>AVERAGE(AA25,AA26,AA27)</f>
        <v>171.20000000000002</v>
      </c>
      <c r="AB24" s="75">
        <f>AVERAGE(AB25,AB26,AB27)</f>
        <v>122.2</v>
      </c>
      <c r="AC24" s="382">
        <f>G25+K25+O25+S25+W25</f>
        <v>4</v>
      </c>
    </row>
    <row r="25" spans="2:29" s="62" customFormat="1" ht="17.25" customHeight="1">
      <c r="B25" s="355" t="s">
        <v>155</v>
      </c>
      <c r="C25" s="356"/>
      <c r="D25" s="76">
        <v>60</v>
      </c>
      <c r="E25" s="79">
        <v>108</v>
      </c>
      <c r="F25" s="80">
        <f>D25+E25</f>
        <v>168</v>
      </c>
      <c r="G25" s="373">
        <v>1</v>
      </c>
      <c r="H25" s="374"/>
      <c r="I25" s="79">
        <v>106</v>
      </c>
      <c r="J25" s="78">
        <f>D25+I25</f>
        <v>166</v>
      </c>
      <c r="K25" s="373">
        <v>0</v>
      </c>
      <c r="L25" s="374"/>
      <c r="M25" s="79">
        <v>131</v>
      </c>
      <c r="N25" s="78">
        <f>D25+M25</f>
        <v>191</v>
      </c>
      <c r="O25" s="373">
        <v>1</v>
      </c>
      <c r="P25" s="374"/>
      <c r="Q25" s="77">
        <v>105</v>
      </c>
      <c r="R25" s="80">
        <f>D25+Q25</f>
        <v>165</v>
      </c>
      <c r="S25" s="373">
        <v>1</v>
      </c>
      <c r="T25" s="374"/>
      <c r="U25" s="77">
        <v>87</v>
      </c>
      <c r="V25" s="80">
        <f>D25+U25</f>
        <v>147</v>
      </c>
      <c r="W25" s="373">
        <v>1</v>
      </c>
      <c r="X25" s="374"/>
      <c r="Y25" s="78">
        <f t="shared" si="0"/>
        <v>837</v>
      </c>
      <c r="Z25" s="79">
        <f>E25+I25+M25+Q25+U25</f>
        <v>537</v>
      </c>
      <c r="AA25" s="81">
        <f>AVERAGE(F25,J25,N25,R25,V25)</f>
        <v>167.4</v>
      </c>
      <c r="AB25" s="82">
        <f>AVERAGE(F25,J25,N25,R25,V25)-D25</f>
        <v>107.4</v>
      </c>
      <c r="AC25" s="383"/>
    </row>
    <row r="26" spans="2:29" s="62" customFormat="1" ht="17.25" customHeight="1">
      <c r="B26" s="355" t="s">
        <v>156</v>
      </c>
      <c r="C26" s="356"/>
      <c r="D26" s="76">
        <v>41</v>
      </c>
      <c r="E26" s="77">
        <v>110</v>
      </c>
      <c r="F26" s="80">
        <f>D26+E26</f>
        <v>151</v>
      </c>
      <c r="G26" s="375"/>
      <c r="H26" s="376"/>
      <c r="I26" s="79">
        <v>101</v>
      </c>
      <c r="J26" s="78">
        <f>D26+I26</f>
        <v>142</v>
      </c>
      <c r="K26" s="375"/>
      <c r="L26" s="376"/>
      <c r="M26" s="79">
        <v>131</v>
      </c>
      <c r="N26" s="78">
        <f>D26+M26</f>
        <v>172</v>
      </c>
      <c r="O26" s="375"/>
      <c r="P26" s="376"/>
      <c r="Q26" s="77">
        <v>156</v>
      </c>
      <c r="R26" s="80">
        <f>D26+Q26</f>
        <v>197</v>
      </c>
      <c r="S26" s="375"/>
      <c r="T26" s="376"/>
      <c r="U26" s="77">
        <v>144</v>
      </c>
      <c r="V26" s="80">
        <f>D26+U26</f>
        <v>185</v>
      </c>
      <c r="W26" s="375"/>
      <c r="X26" s="376"/>
      <c r="Y26" s="78">
        <f t="shared" si="0"/>
        <v>847</v>
      </c>
      <c r="Z26" s="79">
        <f>E26+I26+M26+Q26+U26</f>
        <v>642</v>
      </c>
      <c r="AA26" s="81">
        <f>AVERAGE(F26,J26,N26,R26,V26)</f>
        <v>169.4</v>
      </c>
      <c r="AB26" s="82">
        <f>AVERAGE(F26,J26,N26,R26,V26)-D26</f>
        <v>128.4</v>
      </c>
      <c r="AC26" s="383"/>
    </row>
    <row r="27" spans="2:29" s="62" customFormat="1" ht="17.25" customHeight="1" thickBot="1">
      <c r="B27" s="366" t="s">
        <v>157</v>
      </c>
      <c r="C27" s="367"/>
      <c r="D27" s="76">
        <v>46</v>
      </c>
      <c r="E27" s="84">
        <v>125</v>
      </c>
      <c r="F27" s="80">
        <f>D27+E27</f>
        <v>171</v>
      </c>
      <c r="G27" s="377"/>
      <c r="H27" s="378"/>
      <c r="I27" s="86">
        <v>110</v>
      </c>
      <c r="J27" s="78">
        <f>D27+I27</f>
        <v>156</v>
      </c>
      <c r="K27" s="377"/>
      <c r="L27" s="378"/>
      <c r="M27" s="86">
        <v>151</v>
      </c>
      <c r="N27" s="78">
        <f>D27+M27</f>
        <v>197</v>
      </c>
      <c r="O27" s="377"/>
      <c r="P27" s="378"/>
      <c r="Q27" s="77">
        <v>151</v>
      </c>
      <c r="R27" s="80">
        <f>D27+Q27</f>
        <v>197</v>
      </c>
      <c r="S27" s="377"/>
      <c r="T27" s="378"/>
      <c r="U27" s="77">
        <v>117</v>
      </c>
      <c r="V27" s="80">
        <f>D27+U27</f>
        <v>163</v>
      </c>
      <c r="W27" s="377"/>
      <c r="X27" s="378"/>
      <c r="Y27" s="85">
        <f t="shared" si="0"/>
        <v>884</v>
      </c>
      <c r="Z27" s="86">
        <f>E27+I27+M27+Q27+U27</f>
        <v>654</v>
      </c>
      <c r="AA27" s="87">
        <f>AVERAGE(F27,J27,N27,R27,V27)</f>
        <v>176.8</v>
      </c>
      <c r="AB27" s="88">
        <f>AVERAGE(F27,J27,N27,R27,V27)-D27</f>
        <v>130.8</v>
      </c>
      <c r="AC27" s="384"/>
    </row>
    <row r="28" spans="2:29" s="62" customFormat="1" ht="49.5" customHeight="1">
      <c r="B28" s="380" t="s">
        <v>151</v>
      </c>
      <c r="C28" s="381"/>
      <c r="D28" s="63">
        <f>SUM(D29:D31)</f>
        <v>88</v>
      </c>
      <c r="E28" s="106">
        <f>SUM(E29:E31)</f>
        <v>498</v>
      </c>
      <c r="F28" s="92">
        <f>SUM(F29:F31)</f>
        <v>586</v>
      </c>
      <c r="G28" s="92">
        <f>F8</f>
        <v>554</v>
      </c>
      <c r="H28" s="70" t="str">
        <f>B8</f>
        <v>Temper</v>
      </c>
      <c r="I28" s="64">
        <f>SUM(I29:I31)</f>
        <v>549</v>
      </c>
      <c r="J28" s="92">
        <f>SUM(J29:J31)</f>
        <v>637</v>
      </c>
      <c r="K28" s="92">
        <f>J16</f>
        <v>586</v>
      </c>
      <c r="L28" s="70" t="str">
        <f>B16</f>
        <v>Telfer</v>
      </c>
      <c r="M28" s="72">
        <f>SUM(M29:M31)</f>
        <v>422</v>
      </c>
      <c r="N28" s="94">
        <f>SUM(N29:N31)</f>
        <v>510</v>
      </c>
      <c r="O28" s="92">
        <f>N24</f>
        <v>560</v>
      </c>
      <c r="P28" s="70" t="str">
        <f>B24</f>
        <v>Rägavere Huviklubi</v>
      </c>
      <c r="Q28" s="71">
        <f>SUM(Q29:Q31)</f>
        <v>362</v>
      </c>
      <c r="R28" s="94">
        <f>SUM(R29:R31)</f>
        <v>450</v>
      </c>
      <c r="S28" s="92">
        <f>R12</f>
        <v>0</v>
      </c>
      <c r="T28" s="70" t="str">
        <f>B12</f>
        <v>Kunda Auto</v>
      </c>
      <c r="U28" s="71">
        <f>SUM(U29:U31)</f>
        <v>379</v>
      </c>
      <c r="V28" s="94">
        <f>SUM(V29:V31)</f>
        <v>467</v>
      </c>
      <c r="W28" s="92">
        <f>V20</f>
        <v>449</v>
      </c>
      <c r="X28" s="70" t="str">
        <f>B20</f>
        <v>Rakvere Teater</v>
      </c>
      <c r="Y28" s="73">
        <f t="shared" si="0"/>
        <v>2650</v>
      </c>
      <c r="Z28" s="71">
        <f>SUM(Z29:Z31)</f>
        <v>2210</v>
      </c>
      <c r="AA28" s="91">
        <f>AVERAGE(AA29,AA30,AA31)</f>
        <v>176.66666666666666</v>
      </c>
      <c r="AB28" s="75">
        <f>AVERAGE(AB29,AB30,AB31)</f>
        <v>147.33333333333334</v>
      </c>
      <c r="AC28" s="382">
        <f>G29+K29+O29+S29+W29</f>
        <v>4</v>
      </c>
    </row>
    <row r="29" spans="2:29" s="62" customFormat="1" ht="17.25" customHeight="1">
      <c r="B29" s="355" t="s">
        <v>152</v>
      </c>
      <c r="C29" s="356"/>
      <c r="D29" s="76">
        <v>24</v>
      </c>
      <c r="E29" s="77">
        <v>191</v>
      </c>
      <c r="F29" s="80">
        <f>D29+E29</f>
        <v>215</v>
      </c>
      <c r="G29" s="373">
        <v>1</v>
      </c>
      <c r="H29" s="374"/>
      <c r="I29" s="79">
        <v>215</v>
      </c>
      <c r="J29" s="78">
        <f>D29+I29</f>
        <v>239</v>
      </c>
      <c r="K29" s="373">
        <v>1</v>
      </c>
      <c r="L29" s="374"/>
      <c r="M29" s="79">
        <v>151</v>
      </c>
      <c r="N29" s="78">
        <f>D29+M29</f>
        <v>175</v>
      </c>
      <c r="O29" s="373">
        <v>0</v>
      </c>
      <c r="P29" s="374"/>
      <c r="Q29" s="77">
        <v>176</v>
      </c>
      <c r="R29" s="80">
        <f>D29+Q29</f>
        <v>200</v>
      </c>
      <c r="S29" s="373">
        <v>1</v>
      </c>
      <c r="T29" s="374"/>
      <c r="U29" s="77">
        <v>149</v>
      </c>
      <c r="V29" s="80">
        <f>D29+U29</f>
        <v>173</v>
      </c>
      <c r="W29" s="373">
        <v>1</v>
      </c>
      <c r="X29" s="374"/>
      <c r="Y29" s="78">
        <f>F29+J29+N29+R29+V29</f>
        <v>1002</v>
      </c>
      <c r="Z29" s="79">
        <f>E29+I29+M29+Q29+U29</f>
        <v>882</v>
      </c>
      <c r="AA29" s="81">
        <f>AVERAGE(F29,J29,N29,R29,V29)</f>
        <v>200.4</v>
      </c>
      <c r="AB29" s="82">
        <f>AVERAGE(F29,J29,N29,R29,V29)-D29</f>
        <v>176.4</v>
      </c>
      <c r="AC29" s="383"/>
    </row>
    <row r="30" spans="2:29" s="62" customFormat="1" ht="17.25" customHeight="1">
      <c r="B30" s="371" t="s">
        <v>154</v>
      </c>
      <c r="C30" s="372"/>
      <c r="D30" s="76">
        <v>24</v>
      </c>
      <c r="E30" s="77">
        <v>167</v>
      </c>
      <c r="F30" s="80">
        <f>D30+E30</f>
        <v>191</v>
      </c>
      <c r="G30" s="375"/>
      <c r="H30" s="376"/>
      <c r="I30" s="79">
        <v>189</v>
      </c>
      <c r="J30" s="78">
        <f>D30+I30</f>
        <v>213</v>
      </c>
      <c r="K30" s="375"/>
      <c r="L30" s="376"/>
      <c r="M30" s="79">
        <v>154</v>
      </c>
      <c r="N30" s="78">
        <f>D30+M30</f>
        <v>178</v>
      </c>
      <c r="O30" s="375"/>
      <c r="P30" s="376"/>
      <c r="Q30" s="77">
        <v>90</v>
      </c>
      <c r="R30" s="80">
        <f>D30+Q30</f>
        <v>114</v>
      </c>
      <c r="S30" s="375"/>
      <c r="T30" s="376"/>
      <c r="U30" s="77">
        <v>104</v>
      </c>
      <c r="V30" s="80">
        <f>D30+U30</f>
        <v>128</v>
      </c>
      <c r="W30" s="375"/>
      <c r="X30" s="376"/>
      <c r="Y30" s="78">
        <f>F30+J30+N30+R30+V30</f>
        <v>824</v>
      </c>
      <c r="Z30" s="79">
        <f>E30+I30+M30+Q30+U30</f>
        <v>704</v>
      </c>
      <c r="AA30" s="81">
        <f>AVERAGE(F30,J30,N30,R30,V30)</f>
        <v>164.8</v>
      </c>
      <c r="AB30" s="82">
        <f>AVERAGE(F30,J30,N30,R30,V30)-D30</f>
        <v>140.8</v>
      </c>
      <c r="AC30" s="383"/>
    </row>
    <row r="31" spans="2:29" s="62" customFormat="1" ht="17.25" customHeight="1" thickBot="1">
      <c r="B31" s="366" t="s">
        <v>153</v>
      </c>
      <c r="C31" s="367"/>
      <c r="D31" s="83">
        <v>40</v>
      </c>
      <c r="E31" s="84">
        <v>140</v>
      </c>
      <c r="F31" s="85">
        <f>D31+E31</f>
        <v>180</v>
      </c>
      <c r="G31" s="377"/>
      <c r="H31" s="378"/>
      <c r="I31" s="86">
        <v>145</v>
      </c>
      <c r="J31" s="85">
        <f>D31+I31</f>
        <v>185</v>
      </c>
      <c r="K31" s="377"/>
      <c r="L31" s="378"/>
      <c r="M31" s="86">
        <v>117</v>
      </c>
      <c r="N31" s="85">
        <f>D31+M31</f>
        <v>157</v>
      </c>
      <c r="O31" s="377"/>
      <c r="P31" s="378"/>
      <c r="Q31" s="86">
        <v>96</v>
      </c>
      <c r="R31" s="85">
        <f>D31+Q31</f>
        <v>136</v>
      </c>
      <c r="S31" s="377"/>
      <c r="T31" s="378"/>
      <c r="U31" s="86">
        <v>126</v>
      </c>
      <c r="V31" s="85">
        <f>D31+U31</f>
        <v>166</v>
      </c>
      <c r="W31" s="377"/>
      <c r="X31" s="378"/>
      <c r="Y31" s="85">
        <f>F31+J31+N31+R31+V31</f>
        <v>824</v>
      </c>
      <c r="Z31" s="86">
        <f>E31+I31+M31+Q31+U31</f>
        <v>624</v>
      </c>
      <c r="AA31" s="87">
        <f>AVERAGE(F31,J31,N31,R31,V31)</f>
        <v>164.8</v>
      </c>
      <c r="AB31" s="88">
        <f>AVERAGE(F31,J31,N31,R31,V31)-D31</f>
        <v>124.80000000000001</v>
      </c>
      <c r="AC31" s="384"/>
    </row>
    <row r="32" spans="2:29" s="62" customFormat="1" ht="17.25" customHeight="1">
      <c r="B32" s="96"/>
      <c r="C32" s="96"/>
      <c r="D32" s="97"/>
      <c r="E32" s="98"/>
      <c r="F32" s="99"/>
      <c r="G32" s="100"/>
      <c r="H32" s="100"/>
      <c r="I32" s="98"/>
      <c r="J32" s="99"/>
      <c r="K32" s="100"/>
      <c r="L32" s="100"/>
      <c r="M32" s="98"/>
      <c r="N32" s="99"/>
      <c r="O32" s="100"/>
      <c r="P32" s="100"/>
      <c r="Q32" s="98"/>
      <c r="R32" s="99"/>
      <c r="S32" s="100"/>
      <c r="T32" s="100"/>
      <c r="U32" s="98"/>
      <c r="V32" s="99"/>
      <c r="W32" s="100"/>
      <c r="X32" s="100"/>
      <c r="Y32" s="99"/>
      <c r="Z32" s="98"/>
      <c r="AA32" s="102"/>
      <c r="AB32" s="101"/>
      <c r="AC32" s="103"/>
    </row>
    <row r="33" spans="2:29" s="62" customFormat="1" ht="17.25" customHeight="1">
      <c r="B33" s="96"/>
      <c r="C33" s="96"/>
      <c r="D33" s="97"/>
      <c r="E33" s="98"/>
      <c r="F33" s="99"/>
      <c r="G33" s="100"/>
      <c r="H33" s="100"/>
      <c r="I33" s="98"/>
      <c r="J33" s="99"/>
      <c r="K33" s="100"/>
      <c r="L33" s="100"/>
      <c r="M33" s="98"/>
      <c r="N33" s="99"/>
      <c r="O33" s="100"/>
      <c r="P33" s="100"/>
      <c r="Q33" s="98"/>
      <c r="R33" s="99"/>
      <c r="S33" s="100"/>
      <c r="T33" s="100"/>
      <c r="U33" s="98"/>
      <c r="V33" s="99"/>
      <c r="W33" s="100"/>
      <c r="X33" s="100"/>
      <c r="Y33" s="99"/>
      <c r="Z33" s="98"/>
      <c r="AA33" s="102"/>
      <c r="AB33" s="101"/>
      <c r="AC33" s="103"/>
    </row>
    <row r="34" spans="2:29" s="62" customFormat="1" ht="17.25" customHeight="1">
      <c r="B34" s="96"/>
      <c r="C34" s="96"/>
      <c r="D34" s="97"/>
      <c r="E34" s="98"/>
      <c r="F34" s="99"/>
      <c r="G34" s="100"/>
      <c r="H34" s="100"/>
      <c r="I34" s="98"/>
      <c r="J34" s="99"/>
      <c r="K34" s="100"/>
      <c r="L34" s="100"/>
      <c r="M34" s="98"/>
      <c r="N34" s="99"/>
      <c r="O34" s="100"/>
      <c r="P34" s="100"/>
      <c r="Q34" s="98"/>
      <c r="R34" s="99"/>
      <c r="S34" s="100"/>
      <c r="T34" s="100"/>
      <c r="U34" s="98"/>
      <c r="V34" s="99"/>
      <c r="W34" s="100"/>
      <c r="X34" s="100"/>
      <c r="Y34" s="99"/>
      <c r="Z34" s="109"/>
      <c r="AA34" s="102"/>
      <c r="AB34" s="101"/>
      <c r="AC34" s="103"/>
    </row>
    <row r="35" spans="2:29" ht="18" customHeight="1">
      <c r="B35" s="1"/>
      <c r="C35" s="1"/>
      <c r="D35" s="1"/>
      <c r="E35" s="42"/>
      <c r="F35" s="43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42"/>
    </row>
    <row r="36" spans="2:29" ht="21.75" customHeight="1">
      <c r="B36" s="186"/>
      <c r="C36" s="186"/>
      <c r="D36" s="1"/>
      <c r="E36" s="42"/>
      <c r="F36" s="398" t="s">
        <v>99</v>
      </c>
      <c r="G36" s="398"/>
      <c r="H36" s="398"/>
      <c r="I36" s="398"/>
      <c r="J36" s="398"/>
      <c r="K36" s="398"/>
      <c r="L36" s="398"/>
      <c r="M36" s="398"/>
      <c r="N36" s="398"/>
      <c r="O36" s="398"/>
      <c r="P36" s="398"/>
      <c r="Q36" s="398"/>
      <c r="R36" s="398"/>
      <c r="S36" s="1"/>
      <c r="T36" s="1"/>
      <c r="U36" s="1"/>
      <c r="V36" s="1"/>
      <c r="W36" s="392" t="s">
        <v>79</v>
      </c>
      <c r="X36" s="392"/>
      <c r="Y36" s="392"/>
      <c r="Z36" s="392"/>
      <c r="AA36" s="1"/>
      <c r="AB36" s="1"/>
      <c r="AC36" s="42"/>
    </row>
    <row r="37" spans="2:29" ht="27" customHeight="1" thickBot="1">
      <c r="B37" s="204" t="s">
        <v>66</v>
      </c>
      <c r="C37" s="205"/>
      <c r="D37" s="1"/>
      <c r="E37" s="42"/>
      <c r="F37" s="398"/>
      <c r="G37" s="398"/>
      <c r="H37" s="398"/>
      <c r="I37" s="398"/>
      <c r="J37" s="398"/>
      <c r="K37" s="398"/>
      <c r="L37" s="398"/>
      <c r="M37" s="398"/>
      <c r="N37" s="398"/>
      <c r="O37" s="398"/>
      <c r="P37" s="398"/>
      <c r="Q37" s="398"/>
      <c r="R37" s="398"/>
      <c r="S37" s="1"/>
      <c r="T37" s="1"/>
      <c r="U37" s="1"/>
      <c r="V37" s="1"/>
      <c r="W37" s="393"/>
      <c r="X37" s="393"/>
      <c r="Y37" s="393"/>
      <c r="Z37" s="393"/>
      <c r="AA37" s="1"/>
      <c r="AB37" s="1"/>
      <c r="AC37" s="42"/>
    </row>
    <row r="38" spans="2:29" s="44" customFormat="1" ht="17.25" customHeight="1">
      <c r="B38" s="394" t="s">
        <v>1</v>
      </c>
      <c r="C38" s="395"/>
      <c r="D38" s="104" t="s">
        <v>31</v>
      </c>
      <c r="E38" s="45"/>
      <c r="F38" s="46" t="s">
        <v>35</v>
      </c>
      <c r="G38" s="396" t="s">
        <v>36</v>
      </c>
      <c r="H38" s="397"/>
      <c r="I38" s="47"/>
      <c r="J38" s="46" t="s">
        <v>37</v>
      </c>
      <c r="K38" s="396" t="s">
        <v>36</v>
      </c>
      <c r="L38" s="397"/>
      <c r="M38" s="48"/>
      <c r="N38" s="46" t="s">
        <v>38</v>
      </c>
      <c r="O38" s="396" t="s">
        <v>36</v>
      </c>
      <c r="P38" s="397"/>
      <c r="Q38" s="48"/>
      <c r="R38" s="46" t="s">
        <v>39</v>
      </c>
      <c r="S38" s="396" t="s">
        <v>36</v>
      </c>
      <c r="T38" s="397"/>
      <c r="U38" s="49"/>
      <c r="V38" s="46" t="s">
        <v>40</v>
      </c>
      <c r="W38" s="396" t="s">
        <v>36</v>
      </c>
      <c r="X38" s="397"/>
      <c r="Y38" s="110" t="s">
        <v>41</v>
      </c>
      <c r="Z38" s="50"/>
      <c r="AA38" s="51" t="s">
        <v>42</v>
      </c>
      <c r="AB38" s="52" t="s">
        <v>43</v>
      </c>
      <c r="AC38" s="277" t="s">
        <v>41</v>
      </c>
    </row>
    <row r="39" spans="2:29" s="44" customFormat="1" ht="17.25" customHeight="1" thickBot="1">
      <c r="B39" s="390" t="s">
        <v>44</v>
      </c>
      <c r="C39" s="391"/>
      <c r="D39" s="212"/>
      <c r="E39" s="53"/>
      <c r="F39" s="54" t="s">
        <v>45</v>
      </c>
      <c r="G39" s="387" t="s">
        <v>46</v>
      </c>
      <c r="H39" s="388"/>
      <c r="I39" s="55"/>
      <c r="J39" s="54" t="s">
        <v>45</v>
      </c>
      <c r="K39" s="387" t="s">
        <v>46</v>
      </c>
      <c r="L39" s="388"/>
      <c r="M39" s="54"/>
      <c r="N39" s="54" t="s">
        <v>45</v>
      </c>
      <c r="O39" s="387" t="s">
        <v>46</v>
      </c>
      <c r="P39" s="388"/>
      <c r="Q39" s="54"/>
      <c r="R39" s="54" t="s">
        <v>45</v>
      </c>
      <c r="S39" s="387" t="s">
        <v>46</v>
      </c>
      <c r="T39" s="388"/>
      <c r="U39" s="56"/>
      <c r="V39" s="54" t="s">
        <v>45</v>
      </c>
      <c r="W39" s="387" t="s">
        <v>46</v>
      </c>
      <c r="X39" s="388"/>
      <c r="Y39" s="57" t="s">
        <v>45</v>
      </c>
      <c r="Z39" s="58" t="s">
        <v>47</v>
      </c>
      <c r="AA39" s="59" t="s">
        <v>48</v>
      </c>
      <c r="AB39" s="60" t="s">
        <v>49</v>
      </c>
      <c r="AC39" s="61" t="s">
        <v>50</v>
      </c>
    </row>
    <row r="40" spans="2:29" s="62" customFormat="1" ht="49.5" customHeight="1">
      <c r="B40" s="389" t="s">
        <v>58</v>
      </c>
      <c r="C40" s="389"/>
      <c r="D40" s="63">
        <f>SUM(D41:D43)</f>
        <v>60</v>
      </c>
      <c r="E40" s="64">
        <f>SUM(E41:E43)</f>
        <v>483</v>
      </c>
      <c r="F40" s="92">
        <f>SUM(F41:F43)</f>
        <v>543</v>
      </c>
      <c r="G40" s="66">
        <f>F60</f>
        <v>416</v>
      </c>
      <c r="H40" s="67" t="str">
        <f>B60</f>
        <v>Ferrel</v>
      </c>
      <c r="I40" s="68">
        <f>SUM(I41:I43)</f>
        <v>474</v>
      </c>
      <c r="J40" s="69">
        <f>SUM(J41:J43)</f>
        <v>534</v>
      </c>
      <c r="K40" s="69">
        <f>J56</f>
        <v>544</v>
      </c>
      <c r="L40" s="70" t="str">
        <f>B56</f>
        <v>Jeld Wen</v>
      </c>
      <c r="M40" s="72">
        <f>SUM(M41:M43)</f>
        <v>462</v>
      </c>
      <c r="N40" s="66">
        <f>SUM(N41:N43)</f>
        <v>522</v>
      </c>
      <c r="O40" s="66">
        <f>N52</f>
        <v>523</v>
      </c>
      <c r="P40" s="67" t="str">
        <f>B52</f>
        <v>Toode </v>
      </c>
      <c r="Q40" s="72">
        <f>SUM(Q41:Q43)</f>
        <v>522</v>
      </c>
      <c r="R40" s="66">
        <f>SUM(R41:R43)</f>
        <v>582</v>
      </c>
      <c r="S40" s="66">
        <f>R48</f>
        <v>530</v>
      </c>
      <c r="T40" s="67" t="str">
        <f>B48</f>
        <v>Wiru Auto</v>
      </c>
      <c r="U40" s="72">
        <f>SUM(U41:U43)</f>
        <v>503</v>
      </c>
      <c r="V40" s="66">
        <f>SUM(V41:V43)</f>
        <v>563</v>
      </c>
      <c r="W40" s="66">
        <f>V44</f>
        <v>552</v>
      </c>
      <c r="X40" s="67" t="str">
        <f>B44</f>
        <v>Verx</v>
      </c>
      <c r="Y40" s="73">
        <f aca="true" t="shared" si="1" ref="Y40:Y60">F40+J40+N40+R40+V40</f>
        <v>2744</v>
      </c>
      <c r="Z40" s="71">
        <f>SUM(Z41:Z43)</f>
        <v>2444</v>
      </c>
      <c r="AA40" s="74">
        <f>AVERAGE(AA41,AA42,AA43)</f>
        <v>182.9333333333333</v>
      </c>
      <c r="AB40" s="75">
        <f>AVERAGE(AB41,AB42,AB43)</f>
        <v>162.93333333333334</v>
      </c>
      <c r="AC40" s="382">
        <f>G41+K41+O41+S41+W41</f>
        <v>3</v>
      </c>
    </row>
    <row r="41" spans="2:29" s="62" customFormat="1" ht="17.25" customHeight="1">
      <c r="B41" s="361" t="s">
        <v>122</v>
      </c>
      <c r="C41" s="361"/>
      <c r="D41" s="76">
        <v>15</v>
      </c>
      <c r="E41" s="77">
        <v>143</v>
      </c>
      <c r="F41" s="78">
        <f>D41+E41</f>
        <v>158</v>
      </c>
      <c r="G41" s="373">
        <v>1</v>
      </c>
      <c r="H41" s="374"/>
      <c r="I41" s="79">
        <v>143</v>
      </c>
      <c r="J41" s="78">
        <f>D41+I41</f>
        <v>158</v>
      </c>
      <c r="K41" s="373">
        <v>0</v>
      </c>
      <c r="L41" s="374"/>
      <c r="M41" s="79">
        <v>142</v>
      </c>
      <c r="N41" s="78">
        <f>D41+M41</f>
        <v>157</v>
      </c>
      <c r="O41" s="373">
        <v>0</v>
      </c>
      <c r="P41" s="374"/>
      <c r="Q41" s="79">
        <v>192</v>
      </c>
      <c r="R41" s="80">
        <f>Q41+D41</f>
        <v>207</v>
      </c>
      <c r="S41" s="373">
        <v>1</v>
      </c>
      <c r="T41" s="374"/>
      <c r="U41" s="77">
        <v>165</v>
      </c>
      <c r="V41" s="80">
        <f>D41+U41</f>
        <v>180</v>
      </c>
      <c r="W41" s="373">
        <v>1</v>
      </c>
      <c r="X41" s="374"/>
      <c r="Y41" s="78">
        <f t="shared" si="1"/>
        <v>860</v>
      </c>
      <c r="Z41" s="79">
        <f>E41+I41+M41+Q41+U41</f>
        <v>785</v>
      </c>
      <c r="AA41" s="81">
        <f>AVERAGE(F41,J41,N41,R41,V41)</f>
        <v>172</v>
      </c>
      <c r="AB41" s="82">
        <f>AVERAGE(F41,J41,N41,R41,V41)-D41</f>
        <v>157</v>
      </c>
      <c r="AC41" s="383"/>
    </row>
    <row r="42" spans="2:29" s="62" customFormat="1" ht="17.25" customHeight="1">
      <c r="B42" s="361" t="s">
        <v>123</v>
      </c>
      <c r="C42" s="361"/>
      <c r="D42" s="76">
        <v>34</v>
      </c>
      <c r="E42" s="77">
        <v>149</v>
      </c>
      <c r="F42" s="78">
        <f>D42+E42</f>
        <v>183</v>
      </c>
      <c r="G42" s="375"/>
      <c r="H42" s="376"/>
      <c r="I42" s="79">
        <v>154</v>
      </c>
      <c r="J42" s="78">
        <f>D42+I42</f>
        <v>188</v>
      </c>
      <c r="K42" s="375"/>
      <c r="L42" s="376"/>
      <c r="M42" s="79">
        <v>150</v>
      </c>
      <c r="N42" s="78">
        <f>D42+M42</f>
        <v>184</v>
      </c>
      <c r="O42" s="375"/>
      <c r="P42" s="376"/>
      <c r="Q42" s="77">
        <v>129</v>
      </c>
      <c r="R42" s="80">
        <f>Q42+D42</f>
        <v>163</v>
      </c>
      <c r="S42" s="375"/>
      <c r="T42" s="376"/>
      <c r="U42" s="77">
        <v>137</v>
      </c>
      <c r="V42" s="80">
        <f>D42+U42</f>
        <v>171</v>
      </c>
      <c r="W42" s="375"/>
      <c r="X42" s="376"/>
      <c r="Y42" s="78">
        <f t="shared" si="1"/>
        <v>889</v>
      </c>
      <c r="Z42" s="79">
        <f>E42+I42+M42+Q42+U42</f>
        <v>719</v>
      </c>
      <c r="AA42" s="81">
        <f>AVERAGE(F42,J42,N42,R42,V42)</f>
        <v>177.8</v>
      </c>
      <c r="AB42" s="82">
        <f>AVERAGE(F42,J42,N42,R42,V42)-D42</f>
        <v>143.8</v>
      </c>
      <c r="AC42" s="383"/>
    </row>
    <row r="43" spans="2:29" s="62" customFormat="1" ht="17.25" customHeight="1" thickBot="1">
      <c r="B43" s="370" t="s">
        <v>124</v>
      </c>
      <c r="C43" s="370"/>
      <c r="D43" s="83">
        <v>11</v>
      </c>
      <c r="E43" s="84">
        <v>191</v>
      </c>
      <c r="F43" s="85">
        <f>D43+E43</f>
        <v>202</v>
      </c>
      <c r="G43" s="377"/>
      <c r="H43" s="378"/>
      <c r="I43" s="86">
        <v>177</v>
      </c>
      <c r="J43" s="85">
        <f>D43+I43</f>
        <v>188</v>
      </c>
      <c r="K43" s="377"/>
      <c r="L43" s="378"/>
      <c r="M43" s="86">
        <v>170</v>
      </c>
      <c r="N43" s="85">
        <f>D43+M43</f>
        <v>181</v>
      </c>
      <c r="O43" s="377"/>
      <c r="P43" s="378"/>
      <c r="Q43" s="84">
        <v>201</v>
      </c>
      <c r="R43" s="85">
        <f>Q43+D43</f>
        <v>212</v>
      </c>
      <c r="S43" s="377"/>
      <c r="T43" s="378"/>
      <c r="U43" s="229">
        <v>201</v>
      </c>
      <c r="V43" s="85">
        <f>D43+U43</f>
        <v>212</v>
      </c>
      <c r="W43" s="377"/>
      <c r="X43" s="378"/>
      <c r="Y43" s="85">
        <f t="shared" si="1"/>
        <v>995</v>
      </c>
      <c r="Z43" s="86">
        <f>E43+I43+M43+Q43+U43</f>
        <v>940</v>
      </c>
      <c r="AA43" s="87">
        <f>AVERAGE(F43,J43,N43,R43,V43)</f>
        <v>199</v>
      </c>
      <c r="AB43" s="88">
        <f>AVERAGE(F43,J43,N43,R43,V43)-D43</f>
        <v>188</v>
      </c>
      <c r="AC43" s="384"/>
    </row>
    <row r="44" spans="2:29" s="62" customFormat="1" ht="48" customHeight="1">
      <c r="B44" s="350" t="s">
        <v>61</v>
      </c>
      <c r="C44" s="350"/>
      <c r="D44" s="63">
        <f>SUM(D45:D47)</f>
        <v>43</v>
      </c>
      <c r="E44" s="64">
        <f>SUM(E45:E47)</f>
        <v>498</v>
      </c>
      <c r="F44" s="66">
        <f>SUM(F45:F47)</f>
        <v>541</v>
      </c>
      <c r="G44" s="66">
        <f>F56</f>
        <v>539</v>
      </c>
      <c r="H44" s="67" t="str">
        <f>B56</f>
        <v>Jeld Wen</v>
      </c>
      <c r="I44" s="108">
        <f>SUM(I45:I47)</f>
        <v>465</v>
      </c>
      <c r="J44" s="69">
        <f>SUM(J45:J47)</f>
        <v>508</v>
      </c>
      <c r="K44" s="66">
        <f>J52</f>
        <v>541</v>
      </c>
      <c r="L44" s="67" t="str">
        <f>B52</f>
        <v>Toode </v>
      </c>
      <c r="M44" s="72">
        <f>SUM(M45:M47)</f>
        <v>475</v>
      </c>
      <c r="N44" s="66">
        <f>SUM(N45:N47)</f>
        <v>518</v>
      </c>
      <c r="O44" s="66">
        <f>N48</f>
        <v>506</v>
      </c>
      <c r="P44" s="67" t="str">
        <f>B48</f>
        <v>Wiru Auto</v>
      </c>
      <c r="Q44" s="72">
        <f>SUM(Q45:Q47)</f>
        <v>457</v>
      </c>
      <c r="R44" s="66">
        <f>SUM(R45:R47)</f>
        <v>500</v>
      </c>
      <c r="S44" s="66">
        <f>R60</f>
        <v>417</v>
      </c>
      <c r="T44" s="67" t="str">
        <f>B60</f>
        <v>Ferrel</v>
      </c>
      <c r="U44" s="72">
        <f>SUM(U45:U47)</f>
        <v>509</v>
      </c>
      <c r="V44" s="66">
        <f>SUM(V45:V47)</f>
        <v>552</v>
      </c>
      <c r="W44" s="66">
        <f>V40</f>
        <v>563</v>
      </c>
      <c r="X44" s="67" t="str">
        <f>B40</f>
        <v>Latestoil</v>
      </c>
      <c r="Y44" s="73">
        <f t="shared" si="1"/>
        <v>2619</v>
      </c>
      <c r="Z44" s="71">
        <f>SUM(Z45:Z47)</f>
        <v>2404</v>
      </c>
      <c r="AA44" s="91">
        <f>AVERAGE(AA45,AA46,AA47)</f>
        <v>174.6</v>
      </c>
      <c r="AB44" s="75">
        <f>AVERAGE(AB45,AB46,AB47)</f>
        <v>160.26666666666668</v>
      </c>
      <c r="AC44" s="382">
        <f>G45+K45+O45+S45+W45</f>
        <v>3</v>
      </c>
    </row>
    <row r="45" spans="2:29" s="62" customFormat="1" ht="17.25" customHeight="1">
      <c r="B45" s="361" t="s">
        <v>125</v>
      </c>
      <c r="C45" s="361"/>
      <c r="D45" s="76">
        <v>5</v>
      </c>
      <c r="E45" s="77">
        <v>172</v>
      </c>
      <c r="F45" s="78">
        <f>D45+E45</f>
        <v>177</v>
      </c>
      <c r="G45" s="373">
        <v>1</v>
      </c>
      <c r="H45" s="374"/>
      <c r="I45" s="79">
        <v>164</v>
      </c>
      <c r="J45" s="78">
        <f>D45+I45</f>
        <v>169</v>
      </c>
      <c r="K45" s="373">
        <v>0</v>
      </c>
      <c r="L45" s="374"/>
      <c r="M45" s="79">
        <v>157</v>
      </c>
      <c r="N45" s="78">
        <f>D45+M45</f>
        <v>162</v>
      </c>
      <c r="O45" s="373">
        <v>1</v>
      </c>
      <c r="P45" s="374"/>
      <c r="Q45" s="77">
        <v>154</v>
      </c>
      <c r="R45" s="80">
        <f>Q45+D45</f>
        <v>159</v>
      </c>
      <c r="S45" s="373">
        <v>1</v>
      </c>
      <c r="T45" s="374"/>
      <c r="U45" s="77">
        <v>194</v>
      </c>
      <c r="V45" s="80">
        <f>D45+U45</f>
        <v>199</v>
      </c>
      <c r="W45" s="373">
        <v>0</v>
      </c>
      <c r="X45" s="374"/>
      <c r="Y45" s="78">
        <f t="shared" si="1"/>
        <v>866</v>
      </c>
      <c r="Z45" s="79">
        <f>E45+I45+M45+Q45+U45</f>
        <v>841</v>
      </c>
      <c r="AA45" s="81">
        <f>AVERAGE(F45,J45,N45,R45,V45)</f>
        <v>173.2</v>
      </c>
      <c r="AB45" s="82">
        <f>AVERAGE(F45,J45,N45,R45,V45)-D45</f>
        <v>168.2</v>
      </c>
      <c r="AC45" s="383"/>
    </row>
    <row r="46" spans="2:29" s="62" customFormat="1" ht="17.25" customHeight="1">
      <c r="B46" s="361" t="s">
        <v>140</v>
      </c>
      <c r="C46" s="361"/>
      <c r="D46" s="76">
        <v>16</v>
      </c>
      <c r="E46" s="77">
        <v>157</v>
      </c>
      <c r="F46" s="78">
        <f>D46+E46</f>
        <v>173</v>
      </c>
      <c r="G46" s="375"/>
      <c r="H46" s="376"/>
      <c r="I46" s="79">
        <v>166</v>
      </c>
      <c r="J46" s="78">
        <f>D46+I46</f>
        <v>182</v>
      </c>
      <c r="K46" s="375"/>
      <c r="L46" s="376"/>
      <c r="M46" s="79">
        <v>157</v>
      </c>
      <c r="N46" s="78">
        <f>D46+M46</f>
        <v>173</v>
      </c>
      <c r="O46" s="375"/>
      <c r="P46" s="376"/>
      <c r="Q46" s="77">
        <v>160</v>
      </c>
      <c r="R46" s="80">
        <f>Q46+D46</f>
        <v>176</v>
      </c>
      <c r="S46" s="375"/>
      <c r="T46" s="376"/>
      <c r="U46" s="77">
        <v>187</v>
      </c>
      <c r="V46" s="80">
        <f>D46+U46</f>
        <v>203</v>
      </c>
      <c r="W46" s="375"/>
      <c r="X46" s="376"/>
      <c r="Y46" s="78">
        <f t="shared" si="1"/>
        <v>907</v>
      </c>
      <c r="Z46" s="79">
        <f>E46+I46+M46+Q46+U46</f>
        <v>827</v>
      </c>
      <c r="AA46" s="81">
        <f>AVERAGE(F46,J46,N46,R46,V46)</f>
        <v>181.4</v>
      </c>
      <c r="AB46" s="82">
        <f>AVERAGE(F46,J46,N46,R46,V46)-D46</f>
        <v>165.4</v>
      </c>
      <c r="AC46" s="383"/>
    </row>
    <row r="47" spans="2:29" s="62" customFormat="1" ht="17.25" customHeight="1" thickBot="1">
      <c r="B47" s="370" t="s">
        <v>126</v>
      </c>
      <c r="C47" s="370"/>
      <c r="D47" s="76">
        <v>22</v>
      </c>
      <c r="E47" s="84">
        <v>169</v>
      </c>
      <c r="F47" s="85">
        <f>D47+E47</f>
        <v>191</v>
      </c>
      <c r="G47" s="377"/>
      <c r="H47" s="378"/>
      <c r="I47" s="86">
        <v>135</v>
      </c>
      <c r="J47" s="85">
        <f>D47+I47</f>
        <v>157</v>
      </c>
      <c r="K47" s="377"/>
      <c r="L47" s="378"/>
      <c r="M47" s="86">
        <v>161</v>
      </c>
      <c r="N47" s="85">
        <f>D47+M47</f>
        <v>183</v>
      </c>
      <c r="O47" s="377"/>
      <c r="P47" s="378"/>
      <c r="Q47" s="84">
        <v>143</v>
      </c>
      <c r="R47" s="85">
        <f>Q47+D47</f>
        <v>165</v>
      </c>
      <c r="S47" s="377"/>
      <c r="T47" s="378"/>
      <c r="U47" s="84">
        <v>128</v>
      </c>
      <c r="V47" s="85">
        <f>D47+U47</f>
        <v>150</v>
      </c>
      <c r="W47" s="377"/>
      <c r="X47" s="378"/>
      <c r="Y47" s="85">
        <f t="shared" si="1"/>
        <v>846</v>
      </c>
      <c r="Z47" s="86">
        <f>E47+I47+M47+Q47+U47</f>
        <v>736</v>
      </c>
      <c r="AA47" s="87">
        <f>AVERAGE(F47,J47,N47,R47,V47)</f>
        <v>169.2</v>
      </c>
      <c r="AB47" s="88">
        <f>AVERAGE(F47,J47,N47,R47,V47)-D47</f>
        <v>147.2</v>
      </c>
      <c r="AC47" s="384"/>
    </row>
    <row r="48" spans="2:29" s="62" customFormat="1" ht="49.5" customHeight="1">
      <c r="B48" s="385" t="s">
        <v>148</v>
      </c>
      <c r="C48" s="386"/>
      <c r="D48" s="63">
        <f>SUM(D49:D51)</f>
        <v>133</v>
      </c>
      <c r="E48" s="64">
        <f>SUM(E49:E51)</f>
        <v>379</v>
      </c>
      <c r="F48" s="66">
        <f>SUM(F49:F51)</f>
        <v>512</v>
      </c>
      <c r="G48" s="66">
        <f>F52</f>
        <v>534</v>
      </c>
      <c r="H48" s="67" t="str">
        <f>B52</f>
        <v>Toode </v>
      </c>
      <c r="I48" s="108">
        <f>SUM(I49:I51)</f>
        <v>435</v>
      </c>
      <c r="J48" s="69">
        <f>SUM(J49:J51)</f>
        <v>568</v>
      </c>
      <c r="K48" s="66">
        <f>J60</f>
        <v>450</v>
      </c>
      <c r="L48" s="67" t="str">
        <f>B60</f>
        <v>Ferrel</v>
      </c>
      <c r="M48" s="72">
        <f>SUM(M49:M51)</f>
        <v>373</v>
      </c>
      <c r="N48" s="66">
        <f>SUM(N49:N51)</f>
        <v>506</v>
      </c>
      <c r="O48" s="66">
        <f>N44</f>
        <v>518</v>
      </c>
      <c r="P48" s="67" t="str">
        <f>B44</f>
        <v>Verx</v>
      </c>
      <c r="Q48" s="72">
        <f>SUM(Q49:Q51)</f>
        <v>397</v>
      </c>
      <c r="R48" s="66">
        <f>SUM(R49:R51)</f>
        <v>530</v>
      </c>
      <c r="S48" s="66">
        <f>R40</f>
        <v>582</v>
      </c>
      <c r="T48" s="67" t="str">
        <f>B40</f>
        <v>Latestoil</v>
      </c>
      <c r="U48" s="72">
        <f>SUM(U49:U51)</f>
        <v>347</v>
      </c>
      <c r="V48" s="66">
        <f>SUM(V49:V51)</f>
        <v>480</v>
      </c>
      <c r="W48" s="66">
        <f>V56</f>
        <v>476</v>
      </c>
      <c r="X48" s="67" t="str">
        <f>B56</f>
        <v>Jeld Wen</v>
      </c>
      <c r="Y48" s="73">
        <f t="shared" si="1"/>
        <v>2596</v>
      </c>
      <c r="Z48" s="71">
        <f>SUM(Z49:Z51)</f>
        <v>1931</v>
      </c>
      <c r="AA48" s="91">
        <f>AVERAGE(AA49,AA50,AA51)</f>
        <v>173.0666666666667</v>
      </c>
      <c r="AB48" s="75">
        <f>AVERAGE(AB49,AB50,AB51)</f>
        <v>128.73333333333335</v>
      </c>
      <c r="AC48" s="382">
        <f>G49+K49+O49+S49+W49</f>
        <v>2</v>
      </c>
    </row>
    <row r="49" spans="2:29" s="62" customFormat="1" ht="17.25" customHeight="1">
      <c r="B49" s="355" t="s">
        <v>146</v>
      </c>
      <c r="C49" s="356"/>
      <c r="D49" s="76">
        <v>60</v>
      </c>
      <c r="E49" s="77">
        <v>120</v>
      </c>
      <c r="F49" s="78">
        <f>D49+E49</f>
        <v>180</v>
      </c>
      <c r="G49" s="373">
        <v>0</v>
      </c>
      <c r="H49" s="374"/>
      <c r="I49" s="79">
        <v>131</v>
      </c>
      <c r="J49" s="78">
        <f>D49+I49</f>
        <v>191</v>
      </c>
      <c r="K49" s="373">
        <v>1</v>
      </c>
      <c r="L49" s="374"/>
      <c r="M49" s="79">
        <v>96</v>
      </c>
      <c r="N49" s="78">
        <f>D49+M49</f>
        <v>156</v>
      </c>
      <c r="O49" s="373">
        <v>0</v>
      </c>
      <c r="P49" s="374"/>
      <c r="Q49" s="77">
        <v>135</v>
      </c>
      <c r="R49" s="80">
        <f>Q49+D49</f>
        <v>195</v>
      </c>
      <c r="S49" s="373">
        <v>0</v>
      </c>
      <c r="T49" s="374"/>
      <c r="U49" s="77">
        <v>117</v>
      </c>
      <c r="V49" s="80">
        <f>D49+U49</f>
        <v>177</v>
      </c>
      <c r="W49" s="373">
        <v>1</v>
      </c>
      <c r="X49" s="374"/>
      <c r="Y49" s="78">
        <f t="shared" si="1"/>
        <v>899</v>
      </c>
      <c r="Z49" s="79">
        <f>E49+I49+M49+Q49+U49</f>
        <v>599</v>
      </c>
      <c r="AA49" s="81">
        <f>AVERAGE(F49,J49,N49,R49,V49)</f>
        <v>179.8</v>
      </c>
      <c r="AB49" s="82">
        <f>AVERAGE(F49,J49,N49,R49,V49)-D49</f>
        <v>119.80000000000001</v>
      </c>
      <c r="AC49" s="383"/>
    </row>
    <row r="50" spans="2:29" s="62" customFormat="1" ht="17.25" customHeight="1">
      <c r="B50" s="355" t="s">
        <v>149</v>
      </c>
      <c r="C50" s="356"/>
      <c r="D50" s="76">
        <v>49</v>
      </c>
      <c r="E50" s="77">
        <v>115</v>
      </c>
      <c r="F50" s="78">
        <f>D50+E50</f>
        <v>164</v>
      </c>
      <c r="G50" s="375"/>
      <c r="H50" s="376"/>
      <c r="I50" s="79">
        <v>128</v>
      </c>
      <c r="J50" s="78">
        <f>D50+I50</f>
        <v>177</v>
      </c>
      <c r="K50" s="375"/>
      <c r="L50" s="376"/>
      <c r="M50" s="79">
        <v>114</v>
      </c>
      <c r="N50" s="78">
        <f>D50+M50</f>
        <v>163</v>
      </c>
      <c r="O50" s="375"/>
      <c r="P50" s="376"/>
      <c r="Q50" s="77">
        <v>112</v>
      </c>
      <c r="R50" s="80">
        <f>Q50+D50</f>
        <v>161</v>
      </c>
      <c r="S50" s="375"/>
      <c r="T50" s="376"/>
      <c r="U50" s="77">
        <v>99</v>
      </c>
      <c r="V50" s="80">
        <f>D50+U50</f>
        <v>148</v>
      </c>
      <c r="W50" s="375"/>
      <c r="X50" s="376"/>
      <c r="Y50" s="78">
        <f t="shared" si="1"/>
        <v>813</v>
      </c>
      <c r="Z50" s="79">
        <f>E50+I50+M50+Q50+U50</f>
        <v>568</v>
      </c>
      <c r="AA50" s="81">
        <f>AVERAGE(F50,J50,N50,R50,V50)</f>
        <v>162.6</v>
      </c>
      <c r="AB50" s="82">
        <f>AVERAGE(F50,J50,N50,R50,V50)-D50</f>
        <v>113.6</v>
      </c>
      <c r="AC50" s="383"/>
    </row>
    <row r="51" spans="2:29" s="62" customFormat="1" ht="17.25" customHeight="1" thickBot="1">
      <c r="B51" s="366" t="s">
        <v>147</v>
      </c>
      <c r="C51" s="367"/>
      <c r="D51" s="83">
        <v>24</v>
      </c>
      <c r="E51" s="84">
        <v>144</v>
      </c>
      <c r="F51" s="85">
        <f>D51+E51</f>
        <v>168</v>
      </c>
      <c r="G51" s="377"/>
      <c r="H51" s="378"/>
      <c r="I51" s="86">
        <v>176</v>
      </c>
      <c r="J51" s="85">
        <f>D51+I51</f>
        <v>200</v>
      </c>
      <c r="K51" s="377"/>
      <c r="L51" s="378"/>
      <c r="M51" s="86">
        <v>163</v>
      </c>
      <c r="N51" s="85">
        <f>D51+M51</f>
        <v>187</v>
      </c>
      <c r="O51" s="377"/>
      <c r="P51" s="378"/>
      <c r="Q51" s="84">
        <v>150</v>
      </c>
      <c r="R51" s="85">
        <f>Q51+D51</f>
        <v>174</v>
      </c>
      <c r="S51" s="377"/>
      <c r="T51" s="378"/>
      <c r="U51" s="84">
        <v>131</v>
      </c>
      <c r="V51" s="85">
        <f>D51+U51</f>
        <v>155</v>
      </c>
      <c r="W51" s="377"/>
      <c r="X51" s="378"/>
      <c r="Y51" s="85">
        <f t="shared" si="1"/>
        <v>884</v>
      </c>
      <c r="Z51" s="86">
        <f>E51+I51+M51+Q51+U51</f>
        <v>764</v>
      </c>
      <c r="AA51" s="87">
        <f>AVERAGE(F51,J51,N51,R51,V51)</f>
        <v>176.8</v>
      </c>
      <c r="AB51" s="88">
        <f>AVERAGE(F51,J51,N51,R51,V51)-D51</f>
        <v>152.8</v>
      </c>
      <c r="AC51" s="384"/>
    </row>
    <row r="52" spans="2:29" s="62" customFormat="1" ht="48" customHeight="1">
      <c r="B52" s="368" t="s">
        <v>127</v>
      </c>
      <c r="C52" s="369"/>
      <c r="D52" s="63">
        <f>SUM(D53:D55)</f>
        <v>50</v>
      </c>
      <c r="E52" s="64">
        <f>SUM(E53:E55)</f>
        <v>484</v>
      </c>
      <c r="F52" s="66">
        <f>SUM(F53:F55)</f>
        <v>534</v>
      </c>
      <c r="G52" s="66">
        <f>F48</f>
        <v>512</v>
      </c>
      <c r="H52" s="67" t="str">
        <f>B48</f>
        <v>Wiru Auto</v>
      </c>
      <c r="I52" s="108">
        <f>SUM(I53:I55)</f>
        <v>491</v>
      </c>
      <c r="J52" s="69">
        <f>SUM(J53:J55)</f>
        <v>541</v>
      </c>
      <c r="K52" s="66">
        <f>J44</f>
        <v>508</v>
      </c>
      <c r="L52" s="67" t="str">
        <f>B44</f>
        <v>Verx</v>
      </c>
      <c r="M52" s="72">
        <f>SUM(M53:M55)</f>
        <v>473</v>
      </c>
      <c r="N52" s="66">
        <f>SUM(N53:N55)</f>
        <v>523</v>
      </c>
      <c r="O52" s="66">
        <f>N40</f>
        <v>522</v>
      </c>
      <c r="P52" s="67" t="str">
        <f>B40</f>
        <v>Latestoil</v>
      </c>
      <c r="Q52" s="72">
        <f>SUM(Q53:Q55)</f>
        <v>473</v>
      </c>
      <c r="R52" s="66">
        <f>SUM(R53:R55)</f>
        <v>523</v>
      </c>
      <c r="S52" s="66">
        <f>R56</f>
        <v>508</v>
      </c>
      <c r="T52" s="67" t="str">
        <f>B56</f>
        <v>Jeld Wen</v>
      </c>
      <c r="U52" s="72">
        <f>SUM(U53:U55)</f>
        <v>485</v>
      </c>
      <c r="V52" s="66">
        <f>SUM(V53:V55)</f>
        <v>535</v>
      </c>
      <c r="W52" s="66">
        <f>V60</f>
        <v>467</v>
      </c>
      <c r="X52" s="67" t="str">
        <f>B60</f>
        <v>Ferrel</v>
      </c>
      <c r="Y52" s="73">
        <f t="shared" si="1"/>
        <v>2656</v>
      </c>
      <c r="Z52" s="71">
        <f>SUM(Z53:Z55)</f>
        <v>2406</v>
      </c>
      <c r="AA52" s="91">
        <f>AVERAGE(AA53,AA54,AA55)</f>
        <v>177.0666666666667</v>
      </c>
      <c r="AB52" s="75">
        <f>AVERAGE(AB53,AB54,AB55)</f>
        <v>160.4</v>
      </c>
      <c r="AC52" s="382">
        <f>G53+K53+O53+S53+W53</f>
        <v>5</v>
      </c>
    </row>
    <row r="53" spans="2:29" s="62" customFormat="1" ht="17.25" customHeight="1">
      <c r="B53" s="357" t="s">
        <v>128</v>
      </c>
      <c r="C53" s="354"/>
      <c r="D53" s="76">
        <v>27</v>
      </c>
      <c r="E53" s="79">
        <v>168</v>
      </c>
      <c r="F53" s="78">
        <f>D53+E53</f>
        <v>195</v>
      </c>
      <c r="G53" s="373">
        <v>1</v>
      </c>
      <c r="H53" s="374"/>
      <c r="I53" s="79">
        <v>158</v>
      </c>
      <c r="J53" s="78">
        <f>D53+I53</f>
        <v>185</v>
      </c>
      <c r="K53" s="373">
        <v>1</v>
      </c>
      <c r="L53" s="374"/>
      <c r="M53" s="79">
        <v>162</v>
      </c>
      <c r="N53" s="78">
        <f>D53+M53</f>
        <v>189</v>
      </c>
      <c r="O53" s="373">
        <v>1</v>
      </c>
      <c r="P53" s="374"/>
      <c r="Q53" s="77">
        <v>147</v>
      </c>
      <c r="R53" s="80">
        <f>Q53+D53</f>
        <v>174</v>
      </c>
      <c r="S53" s="373">
        <v>1</v>
      </c>
      <c r="T53" s="374"/>
      <c r="U53" s="77">
        <v>199</v>
      </c>
      <c r="V53" s="80">
        <f>D53+U53</f>
        <v>226</v>
      </c>
      <c r="W53" s="373">
        <v>1</v>
      </c>
      <c r="X53" s="374"/>
      <c r="Y53" s="78">
        <f t="shared" si="1"/>
        <v>969</v>
      </c>
      <c r="Z53" s="79">
        <f>E53+I53+M53+Q53+U53</f>
        <v>834</v>
      </c>
      <c r="AA53" s="81">
        <f>AVERAGE(F53,J53,N53,R53,V53)</f>
        <v>193.8</v>
      </c>
      <c r="AB53" s="82">
        <f>AVERAGE(F53,J53,N53,R53,V53)-D53</f>
        <v>166.8</v>
      </c>
      <c r="AC53" s="383"/>
    </row>
    <row r="54" spans="2:29" s="62" customFormat="1" ht="17.25" customHeight="1">
      <c r="B54" s="357" t="s">
        <v>129</v>
      </c>
      <c r="C54" s="354"/>
      <c r="D54" s="76">
        <v>19</v>
      </c>
      <c r="E54" s="95">
        <v>175</v>
      </c>
      <c r="F54" s="78">
        <f>D54+E54</f>
        <v>194</v>
      </c>
      <c r="G54" s="375"/>
      <c r="H54" s="376"/>
      <c r="I54" s="79">
        <v>155</v>
      </c>
      <c r="J54" s="78">
        <f>D54+I54</f>
        <v>174</v>
      </c>
      <c r="K54" s="375"/>
      <c r="L54" s="376"/>
      <c r="M54" s="79">
        <v>147</v>
      </c>
      <c r="N54" s="78">
        <f>D54+M54</f>
        <v>166</v>
      </c>
      <c r="O54" s="375"/>
      <c r="P54" s="376"/>
      <c r="Q54" s="77">
        <v>159</v>
      </c>
      <c r="R54" s="80">
        <f>Q54+D54</f>
        <v>178</v>
      </c>
      <c r="S54" s="375"/>
      <c r="T54" s="376"/>
      <c r="U54" s="77">
        <v>138</v>
      </c>
      <c r="V54" s="80">
        <f>D54+U54</f>
        <v>157</v>
      </c>
      <c r="W54" s="375"/>
      <c r="X54" s="376"/>
      <c r="Y54" s="78">
        <f t="shared" si="1"/>
        <v>869</v>
      </c>
      <c r="Z54" s="79">
        <f>E54+I54+M54+Q54+U54</f>
        <v>774</v>
      </c>
      <c r="AA54" s="81">
        <f>AVERAGE(F54,J54,N54,R54,V54)</f>
        <v>173.8</v>
      </c>
      <c r="AB54" s="82">
        <f>AVERAGE(F54,J54,N54,R54,V54)-D54</f>
        <v>154.8</v>
      </c>
      <c r="AC54" s="383"/>
    </row>
    <row r="55" spans="2:29" s="62" customFormat="1" ht="17.25" customHeight="1" thickBot="1">
      <c r="B55" s="362" t="s">
        <v>139</v>
      </c>
      <c r="C55" s="363"/>
      <c r="D55" s="83">
        <v>4</v>
      </c>
      <c r="E55" s="84">
        <v>141</v>
      </c>
      <c r="F55" s="78">
        <f>D55+E55</f>
        <v>145</v>
      </c>
      <c r="G55" s="377"/>
      <c r="H55" s="378"/>
      <c r="I55" s="86">
        <v>178</v>
      </c>
      <c r="J55" s="85">
        <f>D55+I55</f>
        <v>182</v>
      </c>
      <c r="K55" s="377"/>
      <c r="L55" s="378"/>
      <c r="M55" s="86">
        <v>164</v>
      </c>
      <c r="N55" s="85">
        <f>D55+M55</f>
        <v>168</v>
      </c>
      <c r="O55" s="377"/>
      <c r="P55" s="378"/>
      <c r="Q55" s="84">
        <v>167</v>
      </c>
      <c r="R55" s="85">
        <f>Q55+D55</f>
        <v>171</v>
      </c>
      <c r="S55" s="377"/>
      <c r="T55" s="378"/>
      <c r="U55" s="84">
        <v>148</v>
      </c>
      <c r="V55" s="85">
        <f>D55+U55</f>
        <v>152</v>
      </c>
      <c r="W55" s="377"/>
      <c r="X55" s="378"/>
      <c r="Y55" s="85">
        <f t="shared" si="1"/>
        <v>818</v>
      </c>
      <c r="Z55" s="86">
        <f>E55+I55+M55+Q55+U55</f>
        <v>798</v>
      </c>
      <c r="AA55" s="87">
        <f>AVERAGE(F55,J55,N55,R55,V55)</f>
        <v>163.6</v>
      </c>
      <c r="AB55" s="88">
        <f>AVERAGE(F55,J55,N55,R55,V55)-D55</f>
        <v>159.6</v>
      </c>
      <c r="AC55" s="384"/>
    </row>
    <row r="56" spans="2:29" s="62" customFormat="1" ht="48.75" customHeight="1">
      <c r="B56" s="364" t="s">
        <v>130</v>
      </c>
      <c r="C56" s="365"/>
      <c r="D56" s="63">
        <f>SUM(D57:D59)</f>
        <v>174</v>
      </c>
      <c r="E56" s="64">
        <f>SUM(E57:E59)</f>
        <v>365</v>
      </c>
      <c r="F56" s="92">
        <f>SUM(F57:F59)</f>
        <v>539</v>
      </c>
      <c r="G56" s="66">
        <f>F44</f>
        <v>541</v>
      </c>
      <c r="H56" s="67" t="str">
        <f>B44</f>
        <v>Verx</v>
      </c>
      <c r="I56" s="108">
        <f>SUM(I57:I59)</f>
        <v>370</v>
      </c>
      <c r="J56" s="69">
        <f>SUM(J57:J59)</f>
        <v>544</v>
      </c>
      <c r="K56" s="66">
        <f>J40</f>
        <v>534</v>
      </c>
      <c r="L56" s="67" t="str">
        <f>B40</f>
        <v>Latestoil</v>
      </c>
      <c r="M56" s="72">
        <f>SUM(M57:M59)</f>
        <v>354</v>
      </c>
      <c r="N56" s="66">
        <f>SUM(N57:N59)</f>
        <v>528</v>
      </c>
      <c r="O56" s="66">
        <f>N60</f>
        <v>409</v>
      </c>
      <c r="P56" s="67" t="str">
        <f>B60</f>
        <v>Ferrel</v>
      </c>
      <c r="Q56" s="72">
        <f>SUM(Q57:Q59)</f>
        <v>334</v>
      </c>
      <c r="R56" s="66">
        <f>SUM(R57:R59)</f>
        <v>508</v>
      </c>
      <c r="S56" s="66">
        <f>R52</f>
        <v>523</v>
      </c>
      <c r="T56" s="67" t="str">
        <f>B52</f>
        <v>Toode </v>
      </c>
      <c r="U56" s="72">
        <f>SUM(U57:U59)</f>
        <v>302</v>
      </c>
      <c r="V56" s="66">
        <f>SUM(V57:V59)</f>
        <v>476</v>
      </c>
      <c r="W56" s="66">
        <f>V48</f>
        <v>480</v>
      </c>
      <c r="X56" s="67" t="str">
        <f>B48</f>
        <v>Wiru Auto</v>
      </c>
      <c r="Y56" s="73">
        <f t="shared" si="1"/>
        <v>2595</v>
      </c>
      <c r="Z56" s="71">
        <f>SUM(Z57:Z59)</f>
        <v>1725</v>
      </c>
      <c r="AA56" s="91">
        <f>AVERAGE(AA57,AA58,AA59)</f>
        <v>173</v>
      </c>
      <c r="AB56" s="75">
        <f>AVERAGE(AB57,AB58,AB59)</f>
        <v>115</v>
      </c>
      <c r="AC56" s="382">
        <f>G57+K57+O57+S57+W57</f>
        <v>2</v>
      </c>
    </row>
    <row r="57" spans="2:29" s="62" customFormat="1" ht="17.25" customHeight="1">
      <c r="B57" s="357" t="s">
        <v>131</v>
      </c>
      <c r="C57" s="354"/>
      <c r="D57" s="76">
        <v>55</v>
      </c>
      <c r="E57" s="79">
        <v>165</v>
      </c>
      <c r="F57" s="78">
        <f>D57+E57</f>
        <v>220</v>
      </c>
      <c r="G57" s="373">
        <v>0</v>
      </c>
      <c r="H57" s="374"/>
      <c r="I57" s="79">
        <v>102</v>
      </c>
      <c r="J57" s="78">
        <f>D57+I57</f>
        <v>157</v>
      </c>
      <c r="K57" s="373">
        <v>1</v>
      </c>
      <c r="L57" s="374"/>
      <c r="M57" s="79">
        <v>121</v>
      </c>
      <c r="N57" s="78">
        <f>D57+M57</f>
        <v>176</v>
      </c>
      <c r="O57" s="373">
        <v>1</v>
      </c>
      <c r="P57" s="374"/>
      <c r="Q57" s="77">
        <v>99</v>
      </c>
      <c r="R57" s="80">
        <f>Q57+D57</f>
        <v>154</v>
      </c>
      <c r="S57" s="373">
        <v>0</v>
      </c>
      <c r="T57" s="374"/>
      <c r="U57" s="77">
        <v>109</v>
      </c>
      <c r="V57" s="80">
        <f>D57+U57</f>
        <v>164</v>
      </c>
      <c r="W57" s="373">
        <v>0</v>
      </c>
      <c r="X57" s="374"/>
      <c r="Y57" s="78">
        <f t="shared" si="1"/>
        <v>871</v>
      </c>
      <c r="Z57" s="79">
        <f>E57+I57+M57+Q57+U57</f>
        <v>596</v>
      </c>
      <c r="AA57" s="81">
        <f>AVERAGE(F57,J57,N57,R57,V57)</f>
        <v>174.2</v>
      </c>
      <c r="AB57" s="82">
        <f>AVERAGE(F57,J57,N57,R57,V57)-D57</f>
        <v>119.19999999999999</v>
      </c>
      <c r="AC57" s="383"/>
    </row>
    <row r="58" spans="2:29" s="62" customFormat="1" ht="17.25" customHeight="1">
      <c r="B58" s="351" t="s">
        <v>132</v>
      </c>
      <c r="C58" s="352"/>
      <c r="D58" s="76">
        <v>59</v>
      </c>
      <c r="E58" s="77">
        <v>102</v>
      </c>
      <c r="F58" s="78">
        <f>D58+E58</f>
        <v>161</v>
      </c>
      <c r="G58" s="375"/>
      <c r="H58" s="376"/>
      <c r="I58" s="79">
        <v>128</v>
      </c>
      <c r="J58" s="78">
        <f>D58+I58</f>
        <v>187</v>
      </c>
      <c r="K58" s="375"/>
      <c r="L58" s="376"/>
      <c r="M58" s="79">
        <v>130</v>
      </c>
      <c r="N58" s="78">
        <f>D58+M58</f>
        <v>189</v>
      </c>
      <c r="O58" s="375"/>
      <c r="P58" s="376"/>
      <c r="Q58" s="77">
        <v>130</v>
      </c>
      <c r="R58" s="80">
        <f>Q58+D58</f>
        <v>189</v>
      </c>
      <c r="S58" s="375"/>
      <c r="T58" s="376"/>
      <c r="U58" s="77">
        <v>109</v>
      </c>
      <c r="V58" s="80">
        <f>D58+U58</f>
        <v>168</v>
      </c>
      <c r="W58" s="375"/>
      <c r="X58" s="376"/>
      <c r="Y58" s="78">
        <f t="shared" si="1"/>
        <v>894</v>
      </c>
      <c r="Z58" s="79">
        <f>E58+I58+M58+Q58+U58</f>
        <v>599</v>
      </c>
      <c r="AA58" s="81">
        <f>AVERAGE(F58,J58,N58,R58,V58)</f>
        <v>178.8</v>
      </c>
      <c r="AB58" s="82">
        <f>AVERAGE(F58,J58,N58,R58,V58)-D58</f>
        <v>119.80000000000001</v>
      </c>
      <c r="AC58" s="383"/>
    </row>
    <row r="59" spans="2:29" s="62" customFormat="1" ht="17.25" customHeight="1" thickBot="1">
      <c r="B59" s="225" t="s">
        <v>141</v>
      </c>
      <c r="C59" s="226"/>
      <c r="D59" s="83">
        <v>60</v>
      </c>
      <c r="E59" s="84">
        <v>98</v>
      </c>
      <c r="F59" s="78">
        <f>D59+E59</f>
        <v>158</v>
      </c>
      <c r="G59" s="377"/>
      <c r="H59" s="378"/>
      <c r="I59" s="86">
        <v>140</v>
      </c>
      <c r="J59" s="85">
        <f>D59+I59</f>
        <v>200</v>
      </c>
      <c r="K59" s="377"/>
      <c r="L59" s="378"/>
      <c r="M59" s="86">
        <v>103</v>
      </c>
      <c r="N59" s="85">
        <f>D59+M59</f>
        <v>163</v>
      </c>
      <c r="O59" s="377"/>
      <c r="P59" s="378"/>
      <c r="Q59" s="84">
        <v>105</v>
      </c>
      <c r="R59" s="85">
        <f>Q59+D59</f>
        <v>165</v>
      </c>
      <c r="S59" s="377"/>
      <c r="T59" s="378"/>
      <c r="U59" s="84">
        <v>84</v>
      </c>
      <c r="V59" s="85">
        <f>D59+U59</f>
        <v>144</v>
      </c>
      <c r="W59" s="377"/>
      <c r="X59" s="378"/>
      <c r="Y59" s="85">
        <f t="shared" si="1"/>
        <v>830</v>
      </c>
      <c r="Z59" s="86">
        <f>E59+I59+M59+Q59+U59</f>
        <v>530</v>
      </c>
      <c r="AA59" s="87">
        <f>AVERAGE(F59,J59,N59,R59,V59)</f>
        <v>166</v>
      </c>
      <c r="AB59" s="88">
        <f>AVERAGE(F59,J59,N59,R59,V59)-D59</f>
        <v>106</v>
      </c>
      <c r="AC59" s="384"/>
    </row>
    <row r="60" spans="2:29" s="62" customFormat="1" ht="49.5" customHeight="1">
      <c r="B60" s="380" t="s">
        <v>81</v>
      </c>
      <c r="C60" s="381"/>
      <c r="D60" s="63">
        <f>SUM(D61:D63)</f>
        <v>180</v>
      </c>
      <c r="E60" s="64">
        <f>SUM(E61:E63)</f>
        <v>236</v>
      </c>
      <c r="F60" s="92">
        <f>SUM(F61:F63)</f>
        <v>416</v>
      </c>
      <c r="G60" s="92">
        <f>F40</f>
        <v>543</v>
      </c>
      <c r="H60" s="70" t="str">
        <f>B40</f>
        <v>Latestoil</v>
      </c>
      <c r="I60" s="68">
        <f>SUM(I61:I63)</f>
        <v>270</v>
      </c>
      <c r="J60" s="69">
        <f>SUM(J61:J63)</f>
        <v>450</v>
      </c>
      <c r="K60" s="66">
        <f>J48</f>
        <v>568</v>
      </c>
      <c r="L60" s="67" t="str">
        <f>B48</f>
        <v>Wiru Auto</v>
      </c>
      <c r="M60" s="72">
        <f>SUM(M61:M63)</f>
        <v>229</v>
      </c>
      <c r="N60" s="66">
        <f>SUM(N61:N63)</f>
        <v>409</v>
      </c>
      <c r="O60" s="66">
        <f>N56</f>
        <v>528</v>
      </c>
      <c r="P60" s="67" t="str">
        <f>B56</f>
        <v>Jeld Wen</v>
      </c>
      <c r="Q60" s="72">
        <f>SUM(Q61:Q63)</f>
        <v>237</v>
      </c>
      <c r="R60" s="66">
        <f>SUM(R61:R63)</f>
        <v>417</v>
      </c>
      <c r="S60" s="66">
        <f>R44</f>
        <v>500</v>
      </c>
      <c r="T60" s="67" t="str">
        <f>B44</f>
        <v>Verx</v>
      </c>
      <c r="U60" s="72">
        <f>SUM(U61:U63)</f>
        <v>287</v>
      </c>
      <c r="V60" s="66">
        <f>SUM(V61:V63)</f>
        <v>467</v>
      </c>
      <c r="W60" s="66">
        <f>V52</f>
        <v>535</v>
      </c>
      <c r="X60" s="67" t="str">
        <f>B52</f>
        <v>Toode </v>
      </c>
      <c r="Y60" s="73">
        <f t="shared" si="1"/>
        <v>2159</v>
      </c>
      <c r="Z60" s="71">
        <f>SUM(Z61:Z63)</f>
        <v>1259</v>
      </c>
      <c r="AA60" s="91">
        <f>AVERAGE(AA61,AA62,AA63)</f>
        <v>143.93333333333334</v>
      </c>
      <c r="AB60" s="75">
        <f>AVERAGE(AB61,AB62,AB63)</f>
        <v>83.93333333333334</v>
      </c>
      <c r="AC60" s="382">
        <f>G61+K61+O61+S61+W61</f>
        <v>0</v>
      </c>
    </row>
    <row r="61" spans="2:29" s="62" customFormat="1" ht="18.75" customHeight="1">
      <c r="B61" s="355" t="s">
        <v>142</v>
      </c>
      <c r="C61" s="356"/>
      <c r="D61" s="76">
        <v>60</v>
      </c>
      <c r="E61" s="77">
        <v>45</v>
      </c>
      <c r="F61" s="78">
        <f>D61+E61</f>
        <v>105</v>
      </c>
      <c r="G61" s="373">
        <v>0</v>
      </c>
      <c r="H61" s="374"/>
      <c r="I61" s="79">
        <v>78</v>
      </c>
      <c r="J61" s="78">
        <f>D61+I61</f>
        <v>138</v>
      </c>
      <c r="K61" s="373">
        <v>0</v>
      </c>
      <c r="L61" s="374"/>
      <c r="M61" s="79">
        <v>55</v>
      </c>
      <c r="N61" s="78">
        <f>D61+M61</f>
        <v>115</v>
      </c>
      <c r="O61" s="373">
        <v>0</v>
      </c>
      <c r="P61" s="374"/>
      <c r="Q61" s="77">
        <v>64</v>
      </c>
      <c r="R61" s="80">
        <f>Q61+D61</f>
        <v>124</v>
      </c>
      <c r="S61" s="373">
        <v>0</v>
      </c>
      <c r="T61" s="374"/>
      <c r="U61" s="77">
        <v>58</v>
      </c>
      <c r="V61" s="80">
        <f>D61+U61</f>
        <v>118</v>
      </c>
      <c r="W61" s="373">
        <v>0</v>
      </c>
      <c r="X61" s="374"/>
      <c r="Y61" s="78">
        <f>F61+J61+N61+R61+V61</f>
        <v>600</v>
      </c>
      <c r="Z61" s="79">
        <f>E61+I61+M61+Q61+U61</f>
        <v>300</v>
      </c>
      <c r="AA61" s="81">
        <f>AVERAGE(F61,J61,N61,R61,V61)</f>
        <v>120</v>
      </c>
      <c r="AB61" s="82">
        <f>AVERAGE(F61,J61,N61,R61,V61)-D61</f>
        <v>60</v>
      </c>
      <c r="AC61" s="383"/>
    </row>
    <row r="62" spans="2:29" s="62" customFormat="1" ht="18" customHeight="1">
      <c r="B62" s="355" t="s">
        <v>143</v>
      </c>
      <c r="C62" s="356"/>
      <c r="D62" s="76">
        <v>60</v>
      </c>
      <c r="E62" s="77">
        <v>87</v>
      </c>
      <c r="F62" s="78">
        <f>D62+E62</f>
        <v>147</v>
      </c>
      <c r="G62" s="375"/>
      <c r="H62" s="376"/>
      <c r="I62" s="79">
        <v>89</v>
      </c>
      <c r="J62" s="78">
        <f>D62+I62</f>
        <v>149</v>
      </c>
      <c r="K62" s="375"/>
      <c r="L62" s="376"/>
      <c r="M62" s="79">
        <v>76</v>
      </c>
      <c r="N62" s="78">
        <f>D62+M62</f>
        <v>136</v>
      </c>
      <c r="O62" s="375"/>
      <c r="P62" s="376"/>
      <c r="Q62" s="77">
        <v>92</v>
      </c>
      <c r="R62" s="80">
        <f>Q62+D62</f>
        <v>152</v>
      </c>
      <c r="S62" s="375"/>
      <c r="T62" s="376"/>
      <c r="U62" s="77">
        <v>115</v>
      </c>
      <c r="V62" s="80">
        <f>D62+U62</f>
        <v>175</v>
      </c>
      <c r="W62" s="375"/>
      <c r="X62" s="376"/>
      <c r="Y62" s="78">
        <f>F62+J62+N62+R62+V62</f>
        <v>759</v>
      </c>
      <c r="Z62" s="79">
        <f>E62+I62+M62+Q62+U62</f>
        <v>459</v>
      </c>
      <c r="AA62" s="81">
        <f>AVERAGE(F62,J62,N62,R62,V62)</f>
        <v>151.8</v>
      </c>
      <c r="AB62" s="82">
        <f>AVERAGE(F62,J62,N62,R62,V62)-D62</f>
        <v>91.80000000000001</v>
      </c>
      <c r="AC62" s="383"/>
    </row>
    <row r="63" spans="2:29" s="62" customFormat="1" ht="18" customHeight="1" thickBot="1">
      <c r="B63" s="353" t="s">
        <v>144</v>
      </c>
      <c r="C63" s="379"/>
      <c r="D63" s="83">
        <v>60</v>
      </c>
      <c r="E63" s="84">
        <v>104</v>
      </c>
      <c r="F63" s="85">
        <f>D63+E63</f>
        <v>164</v>
      </c>
      <c r="G63" s="377"/>
      <c r="H63" s="378"/>
      <c r="I63" s="86">
        <v>103</v>
      </c>
      <c r="J63" s="85">
        <f>D63+I63</f>
        <v>163</v>
      </c>
      <c r="K63" s="377"/>
      <c r="L63" s="378"/>
      <c r="M63" s="86">
        <v>98</v>
      </c>
      <c r="N63" s="85">
        <f>D63+M63</f>
        <v>158</v>
      </c>
      <c r="O63" s="377"/>
      <c r="P63" s="378"/>
      <c r="Q63" s="86">
        <v>81</v>
      </c>
      <c r="R63" s="85">
        <f>Q63+D63</f>
        <v>141</v>
      </c>
      <c r="S63" s="377"/>
      <c r="T63" s="378"/>
      <c r="U63" s="86">
        <v>114</v>
      </c>
      <c r="V63" s="85">
        <f>D63+U63</f>
        <v>174</v>
      </c>
      <c r="W63" s="377"/>
      <c r="X63" s="378"/>
      <c r="Y63" s="85">
        <f>F63+J63+N63+R63+V63</f>
        <v>800</v>
      </c>
      <c r="Z63" s="86">
        <f>E63+I63+M63+Q63+U63</f>
        <v>500</v>
      </c>
      <c r="AA63" s="87">
        <f>AVERAGE(F63,J63,N63,R63,V63)</f>
        <v>160</v>
      </c>
      <c r="AB63" s="88">
        <f>AVERAGE(F63,J63,N63,R63,V63)-D63</f>
        <v>100</v>
      </c>
      <c r="AC63" s="384"/>
    </row>
    <row r="64" spans="2:29" s="62" customFormat="1" ht="18" customHeight="1">
      <c r="B64" s="96"/>
      <c r="C64" s="96"/>
      <c r="D64" s="97"/>
      <c r="E64" s="98"/>
      <c r="F64" s="99"/>
      <c r="G64" s="100"/>
      <c r="H64" s="100"/>
      <c r="I64" s="98"/>
      <c r="J64" s="99"/>
      <c r="K64" s="100"/>
      <c r="L64" s="100"/>
      <c r="M64" s="98"/>
      <c r="N64" s="99"/>
      <c r="O64" s="100"/>
      <c r="P64" s="100"/>
      <c r="Q64" s="98"/>
      <c r="R64" s="99"/>
      <c r="S64" s="100"/>
      <c r="T64" s="100"/>
      <c r="U64" s="98"/>
      <c r="V64" s="99"/>
      <c r="W64" s="100"/>
      <c r="X64" s="100"/>
      <c r="Y64" s="99"/>
      <c r="Z64" s="98"/>
      <c r="AA64" s="102"/>
      <c r="AB64" s="101"/>
      <c r="AC64" s="103"/>
    </row>
    <row r="65" spans="2:29" s="62" customFormat="1" ht="18" customHeight="1">
      <c r="B65" s="96"/>
      <c r="C65" s="96"/>
      <c r="D65" s="97"/>
      <c r="E65" s="98"/>
      <c r="F65" s="99"/>
      <c r="G65" s="100"/>
      <c r="H65" s="100"/>
      <c r="I65" s="98"/>
      <c r="J65" s="99"/>
      <c r="K65" s="100"/>
      <c r="L65" s="100"/>
      <c r="M65" s="98"/>
      <c r="N65" s="99"/>
      <c r="O65" s="100"/>
      <c r="P65" s="100"/>
      <c r="Q65" s="98"/>
      <c r="R65" s="99"/>
      <c r="S65" s="100"/>
      <c r="T65" s="100"/>
      <c r="U65" s="98"/>
      <c r="V65" s="99"/>
      <c r="W65" s="100"/>
      <c r="X65" s="100"/>
      <c r="Y65" s="99"/>
      <c r="Z65" s="98"/>
      <c r="AA65" s="102"/>
      <c r="AB65" s="101"/>
      <c r="AC65" s="103"/>
    </row>
    <row r="66" spans="2:29" s="62" customFormat="1" ht="18" customHeight="1">
      <c r="B66" s="96"/>
      <c r="C66" s="96"/>
      <c r="D66" s="97"/>
      <c r="E66" s="98"/>
      <c r="F66" s="99"/>
      <c r="G66" s="100"/>
      <c r="H66" s="100"/>
      <c r="I66" s="98"/>
      <c r="J66" s="99"/>
      <c r="K66" s="100"/>
      <c r="L66" s="100"/>
      <c r="M66" s="98"/>
      <c r="N66" s="99"/>
      <c r="O66" s="100"/>
      <c r="P66" s="100"/>
      <c r="Q66" s="98"/>
      <c r="R66" s="99"/>
      <c r="S66" s="100"/>
      <c r="T66" s="100"/>
      <c r="U66" s="98"/>
      <c r="V66" s="99"/>
      <c r="W66" s="100"/>
      <c r="X66" s="100"/>
      <c r="Y66" s="99"/>
      <c r="Z66" s="98"/>
      <c r="AA66" s="102"/>
      <c r="AB66" s="101"/>
      <c r="AC66" s="103"/>
    </row>
    <row r="67" spans="2:29" s="62" customFormat="1" ht="18" customHeight="1">
      <c r="B67" s="96"/>
      <c r="C67" s="96"/>
      <c r="D67" s="97"/>
      <c r="E67" s="98"/>
      <c r="F67" s="99"/>
      <c r="G67" s="100"/>
      <c r="H67" s="100"/>
      <c r="I67" s="98"/>
      <c r="J67" s="99"/>
      <c r="K67" s="100"/>
      <c r="L67" s="100"/>
      <c r="M67" s="98"/>
      <c r="N67" s="99"/>
      <c r="O67" s="100"/>
      <c r="P67" s="100"/>
      <c r="Q67" s="98"/>
      <c r="R67" s="99"/>
      <c r="S67" s="100"/>
      <c r="T67" s="100"/>
      <c r="U67" s="98"/>
      <c r="V67" s="99"/>
      <c r="W67" s="100"/>
      <c r="X67" s="100"/>
      <c r="Y67" s="99"/>
      <c r="Z67" s="98"/>
      <c r="AA67" s="102"/>
      <c r="AB67" s="101"/>
      <c r="AC67" s="103"/>
    </row>
    <row r="68" spans="2:29" ht="18" customHeight="1">
      <c r="B68" s="1"/>
      <c r="C68" s="1"/>
      <c r="D68" s="1"/>
      <c r="E68" s="42"/>
      <c r="F68" s="4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42"/>
    </row>
    <row r="69" spans="2:29" ht="20.25" customHeight="1">
      <c r="B69" s="186"/>
      <c r="C69" s="186"/>
      <c r="D69" s="1"/>
      <c r="E69" s="42"/>
      <c r="F69" s="398" t="s">
        <v>80</v>
      </c>
      <c r="G69" s="398"/>
      <c r="H69" s="398"/>
      <c r="I69" s="398"/>
      <c r="J69" s="398"/>
      <c r="K69" s="398"/>
      <c r="L69" s="398"/>
      <c r="M69" s="398"/>
      <c r="N69" s="398"/>
      <c r="O69" s="398"/>
      <c r="P69" s="398"/>
      <c r="Q69" s="398"/>
      <c r="R69" s="398"/>
      <c r="S69" s="1"/>
      <c r="T69" s="1"/>
      <c r="U69" s="1"/>
      <c r="V69" s="1"/>
      <c r="W69" s="392" t="s">
        <v>79</v>
      </c>
      <c r="X69" s="392"/>
      <c r="Y69" s="392"/>
      <c r="Z69" s="392"/>
      <c r="AA69" s="1"/>
      <c r="AB69" s="1"/>
      <c r="AC69" s="42"/>
    </row>
    <row r="70" spans="2:29" ht="27" customHeight="1" thickBot="1">
      <c r="B70" s="204" t="s">
        <v>66</v>
      </c>
      <c r="C70" s="205"/>
      <c r="D70" s="1"/>
      <c r="E70" s="42"/>
      <c r="F70" s="398"/>
      <c r="G70" s="398"/>
      <c r="H70" s="398"/>
      <c r="I70" s="398"/>
      <c r="J70" s="398"/>
      <c r="K70" s="398"/>
      <c r="L70" s="398"/>
      <c r="M70" s="398"/>
      <c r="N70" s="398"/>
      <c r="O70" s="398"/>
      <c r="P70" s="398"/>
      <c r="Q70" s="398"/>
      <c r="R70" s="398"/>
      <c r="S70" s="1"/>
      <c r="T70" s="1"/>
      <c r="U70" s="1"/>
      <c r="V70" s="1"/>
      <c r="W70" s="415"/>
      <c r="X70" s="415"/>
      <c r="Y70" s="415"/>
      <c r="Z70" s="415"/>
      <c r="AA70" s="1"/>
      <c r="AB70" s="1"/>
      <c r="AC70" s="42"/>
    </row>
    <row r="71" spans="2:29" s="44" customFormat="1" ht="17.25" customHeight="1">
      <c r="B71" s="416" t="s">
        <v>1</v>
      </c>
      <c r="C71" s="417"/>
      <c r="D71" s="104" t="s">
        <v>31</v>
      </c>
      <c r="E71" s="45"/>
      <c r="F71" s="46" t="s">
        <v>35</v>
      </c>
      <c r="G71" s="396" t="s">
        <v>36</v>
      </c>
      <c r="H71" s="397"/>
      <c r="I71" s="47"/>
      <c r="J71" s="46" t="s">
        <v>37</v>
      </c>
      <c r="K71" s="396" t="s">
        <v>36</v>
      </c>
      <c r="L71" s="397"/>
      <c r="M71" s="48"/>
      <c r="N71" s="46" t="s">
        <v>38</v>
      </c>
      <c r="O71" s="396" t="s">
        <v>36</v>
      </c>
      <c r="P71" s="397"/>
      <c r="Q71" s="48"/>
      <c r="R71" s="46" t="s">
        <v>39</v>
      </c>
      <c r="S71" s="396" t="s">
        <v>36</v>
      </c>
      <c r="T71" s="397"/>
      <c r="U71" s="49"/>
      <c r="V71" s="46" t="s">
        <v>40</v>
      </c>
      <c r="W71" s="396" t="s">
        <v>36</v>
      </c>
      <c r="X71" s="397"/>
      <c r="Y71" s="110" t="s">
        <v>41</v>
      </c>
      <c r="Z71" s="50"/>
      <c r="AA71" s="51" t="s">
        <v>42</v>
      </c>
      <c r="AB71" s="52" t="s">
        <v>43</v>
      </c>
      <c r="AC71" s="277" t="s">
        <v>41</v>
      </c>
    </row>
    <row r="72" spans="2:29" s="44" customFormat="1" ht="17.25" customHeight="1" thickBot="1">
      <c r="B72" s="390" t="s">
        <v>44</v>
      </c>
      <c r="C72" s="391"/>
      <c r="D72" s="212"/>
      <c r="E72" s="53"/>
      <c r="F72" s="54" t="s">
        <v>45</v>
      </c>
      <c r="G72" s="387" t="s">
        <v>46</v>
      </c>
      <c r="H72" s="388"/>
      <c r="I72" s="55"/>
      <c r="J72" s="54" t="s">
        <v>45</v>
      </c>
      <c r="K72" s="387" t="s">
        <v>46</v>
      </c>
      <c r="L72" s="388"/>
      <c r="M72" s="54"/>
      <c r="N72" s="54" t="s">
        <v>45</v>
      </c>
      <c r="O72" s="387" t="s">
        <v>46</v>
      </c>
      <c r="P72" s="388"/>
      <c r="Q72" s="54"/>
      <c r="R72" s="54" t="s">
        <v>45</v>
      </c>
      <c r="S72" s="387" t="s">
        <v>46</v>
      </c>
      <c r="T72" s="388"/>
      <c r="U72" s="56"/>
      <c r="V72" s="54" t="s">
        <v>45</v>
      </c>
      <c r="W72" s="387" t="s">
        <v>46</v>
      </c>
      <c r="X72" s="388"/>
      <c r="Y72" s="57" t="s">
        <v>45</v>
      </c>
      <c r="Z72" s="58" t="s">
        <v>47</v>
      </c>
      <c r="AA72" s="59" t="s">
        <v>48</v>
      </c>
      <c r="AB72" s="60" t="s">
        <v>49</v>
      </c>
      <c r="AC72" s="61" t="s">
        <v>50</v>
      </c>
    </row>
    <row r="73" spans="2:29" s="62" customFormat="1" ht="49.5" customHeight="1">
      <c r="B73" s="418" t="s">
        <v>63</v>
      </c>
      <c r="C73" s="419"/>
      <c r="D73" s="63">
        <f>SUM(D74:D76)</f>
        <v>60</v>
      </c>
      <c r="E73" s="64">
        <f>SUM(E74:E76)</f>
        <v>434</v>
      </c>
      <c r="F73" s="92">
        <f>SUM(F74:F76)</f>
        <v>494</v>
      </c>
      <c r="G73" s="66">
        <f>F93</f>
        <v>456</v>
      </c>
      <c r="H73" s="67" t="str">
        <f>B93</f>
        <v>Aroz3D</v>
      </c>
      <c r="I73" s="68">
        <f>SUM(I74:I76)</f>
        <v>445</v>
      </c>
      <c r="J73" s="69">
        <f>SUM(J74:J76)</f>
        <v>505</v>
      </c>
      <c r="K73" s="69">
        <f>J89</f>
        <v>555</v>
      </c>
      <c r="L73" s="70" t="str">
        <f>B89</f>
        <v>Würth</v>
      </c>
      <c r="M73" s="72">
        <f>SUM(M74:M76)</f>
        <v>393</v>
      </c>
      <c r="N73" s="66">
        <f>SUM(N74:N76)</f>
        <v>453</v>
      </c>
      <c r="O73" s="66">
        <f>N85</f>
        <v>492</v>
      </c>
      <c r="P73" s="67" t="str">
        <f>B85</f>
        <v>Lajos</v>
      </c>
      <c r="Q73" s="72">
        <f>SUM(Q74:Q76)</f>
        <v>467</v>
      </c>
      <c r="R73" s="66">
        <f>SUM(R74:R76)</f>
        <v>527</v>
      </c>
      <c r="S73" s="66">
        <f>R81</f>
        <v>526</v>
      </c>
      <c r="T73" s="67" t="str">
        <f>B81</f>
        <v>Kunda Trans</v>
      </c>
      <c r="U73" s="72">
        <f>SUM(U74:U76)</f>
        <v>471</v>
      </c>
      <c r="V73" s="66">
        <f>SUM(V74:V76)</f>
        <v>531</v>
      </c>
      <c r="W73" s="66">
        <f>V77</f>
        <v>613</v>
      </c>
      <c r="X73" s="67" t="str">
        <f>B77</f>
        <v>Assar</v>
      </c>
      <c r="Y73" s="73">
        <f aca="true" t="shared" si="2" ref="Y73:Y93">F73+J73+N73+R73+V73</f>
        <v>2510</v>
      </c>
      <c r="Z73" s="71">
        <f>SUM(Z74:Z76)</f>
        <v>2210</v>
      </c>
      <c r="AA73" s="74">
        <f>AVERAGE(AA74,AA75,AA76)</f>
        <v>167.33333333333334</v>
      </c>
      <c r="AB73" s="75">
        <f>AVERAGE(AB74,AB75,AB76)</f>
        <v>147.33333333333334</v>
      </c>
      <c r="AC73" s="382">
        <f>G74+K74+O74+S74+W74</f>
        <v>2</v>
      </c>
    </row>
    <row r="74" spans="2:29" s="62" customFormat="1" ht="17.25" customHeight="1">
      <c r="B74" s="208" t="s">
        <v>101</v>
      </c>
      <c r="C74" s="209"/>
      <c r="D74" s="76">
        <v>23</v>
      </c>
      <c r="E74" s="77">
        <v>137</v>
      </c>
      <c r="F74" s="78">
        <f>D74+E74</f>
        <v>160</v>
      </c>
      <c r="G74" s="373">
        <v>1</v>
      </c>
      <c r="H74" s="374"/>
      <c r="I74" s="79">
        <v>144</v>
      </c>
      <c r="J74" s="78">
        <f>D74+I74</f>
        <v>167</v>
      </c>
      <c r="K74" s="373">
        <v>0</v>
      </c>
      <c r="L74" s="374"/>
      <c r="M74" s="79">
        <v>141</v>
      </c>
      <c r="N74" s="78">
        <f>D74+M74</f>
        <v>164</v>
      </c>
      <c r="O74" s="373">
        <v>0</v>
      </c>
      <c r="P74" s="374"/>
      <c r="Q74" s="79">
        <v>183</v>
      </c>
      <c r="R74" s="80">
        <f>D74+Q74</f>
        <v>206</v>
      </c>
      <c r="S74" s="373">
        <v>1</v>
      </c>
      <c r="T74" s="374"/>
      <c r="U74" s="77">
        <v>145</v>
      </c>
      <c r="V74" s="80">
        <f>D74+U74</f>
        <v>168</v>
      </c>
      <c r="W74" s="373">
        <v>0</v>
      </c>
      <c r="X74" s="374"/>
      <c r="Y74" s="78">
        <f t="shared" si="2"/>
        <v>865</v>
      </c>
      <c r="Z74" s="79">
        <f>E74+I74+M74+Q74+U74</f>
        <v>750</v>
      </c>
      <c r="AA74" s="81">
        <f>AVERAGE(F74,J74,N74,R74,V74)</f>
        <v>173</v>
      </c>
      <c r="AB74" s="82">
        <f>AVERAGE(F74,J74,N74,R74,V74)-D74</f>
        <v>150</v>
      </c>
      <c r="AC74" s="383"/>
    </row>
    <row r="75" spans="2:29" s="62" customFormat="1" ht="17.25" customHeight="1">
      <c r="B75" s="210" t="s">
        <v>102</v>
      </c>
      <c r="C75" s="211"/>
      <c r="D75" s="76">
        <v>27</v>
      </c>
      <c r="E75" s="77">
        <v>125</v>
      </c>
      <c r="F75" s="78">
        <f>D75+E75</f>
        <v>152</v>
      </c>
      <c r="G75" s="375"/>
      <c r="H75" s="376"/>
      <c r="I75" s="79">
        <v>138</v>
      </c>
      <c r="J75" s="78">
        <f>D75+I75</f>
        <v>165</v>
      </c>
      <c r="K75" s="375"/>
      <c r="L75" s="376"/>
      <c r="M75" s="79">
        <v>111</v>
      </c>
      <c r="N75" s="78">
        <f>D75+M75</f>
        <v>138</v>
      </c>
      <c r="O75" s="375"/>
      <c r="P75" s="376"/>
      <c r="Q75" s="77">
        <v>147</v>
      </c>
      <c r="R75" s="80">
        <f>D75+Q75</f>
        <v>174</v>
      </c>
      <c r="S75" s="375"/>
      <c r="T75" s="376"/>
      <c r="U75" s="77">
        <v>189</v>
      </c>
      <c r="V75" s="252">
        <f>D75+U75</f>
        <v>216</v>
      </c>
      <c r="W75" s="375"/>
      <c r="X75" s="376"/>
      <c r="Y75" s="78">
        <f t="shared" si="2"/>
        <v>845</v>
      </c>
      <c r="Z75" s="79">
        <f>E75+I75+M75+Q75+U75</f>
        <v>710</v>
      </c>
      <c r="AA75" s="81">
        <f>AVERAGE(F75,J75,N75,R75,V75)</f>
        <v>169</v>
      </c>
      <c r="AB75" s="82">
        <f>AVERAGE(F75,J75,N75,R75,V75)-D75</f>
        <v>142</v>
      </c>
      <c r="AC75" s="383"/>
    </row>
    <row r="76" spans="2:29" s="62" customFormat="1" ht="17.25" customHeight="1" thickBot="1">
      <c r="B76" s="366" t="s">
        <v>103</v>
      </c>
      <c r="C76" s="367"/>
      <c r="D76" s="83">
        <v>10</v>
      </c>
      <c r="E76" s="84">
        <v>172</v>
      </c>
      <c r="F76" s="85">
        <f>D76+E76</f>
        <v>182</v>
      </c>
      <c r="G76" s="377"/>
      <c r="H76" s="378"/>
      <c r="I76" s="86">
        <v>163</v>
      </c>
      <c r="J76" s="85">
        <f>D76+I76</f>
        <v>173</v>
      </c>
      <c r="K76" s="377"/>
      <c r="L76" s="378"/>
      <c r="M76" s="86">
        <v>141</v>
      </c>
      <c r="N76" s="85">
        <f>D76+M76</f>
        <v>151</v>
      </c>
      <c r="O76" s="377"/>
      <c r="P76" s="378"/>
      <c r="Q76" s="84">
        <v>137</v>
      </c>
      <c r="R76" s="85">
        <f>D76+Q76</f>
        <v>147</v>
      </c>
      <c r="S76" s="377"/>
      <c r="T76" s="378"/>
      <c r="U76" s="84">
        <v>137</v>
      </c>
      <c r="V76" s="85">
        <f>D76+U76</f>
        <v>147</v>
      </c>
      <c r="W76" s="377"/>
      <c r="X76" s="378"/>
      <c r="Y76" s="85">
        <f t="shared" si="2"/>
        <v>800</v>
      </c>
      <c r="Z76" s="86">
        <f>E76+I76+M76+Q76+U76</f>
        <v>750</v>
      </c>
      <c r="AA76" s="87">
        <f>AVERAGE(F76,J76,N76,R76,V76)</f>
        <v>160</v>
      </c>
      <c r="AB76" s="88">
        <f>AVERAGE(F76,J76,N76,R76,V76)-D76</f>
        <v>150</v>
      </c>
      <c r="AC76" s="384"/>
    </row>
    <row r="77" spans="2:29" s="62" customFormat="1" ht="48" customHeight="1">
      <c r="B77" s="368" t="s">
        <v>64</v>
      </c>
      <c r="C77" s="369"/>
      <c r="D77" s="63">
        <f>SUM(D78:D80)</f>
        <v>102</v>
      </c>
      <c r="E77" s="64">
        <f>SUM(E78:E80)</f>
        <v>408</v>
      </c>
      <c r="F77" s="66">
        <f>SUM(F78:F80)</f>
        <v>510</v>
      </c>
      <c r="G77" s="66">
        <f>F89</f>
        <v>552</v>
      </c>
      <c r="H77" s="67" t="str">
        <f>B89</f>
        <v>Würth</v>
      </c>
      <c r="I77" s="108">
        <f>SUM(I78:I80)</f>
        <v>421</v>
      </c>
      <c r="J77" s="69">
        <f>SUM(J78:J80)</f>
        <v>523</v>
      </c>
      <c r="K77" s="66">
        <f>J85</f>
        <v>479</v>
      </c>
      <c r="L77" s="67" t="str">
        <f>B85</f>
        <v>Lajos</v>
      </c>
      <c r="M77" s="72">
        <f>SUM(M78:M80)</f>
        <v>525</v>
      </c>
      <c r="N77" s="66">
        <f>SUM(N78:N80)</f>
        <v>627</v>
      </c>
      <c r="O77" s="66">
        <f>N81</f>
        <v>506</v>
      </c>
      <c r="P77" s="67" t="str">
        <f>B81</f>
        <v>Kunda Trans</v>
      </c>
      <c r="Q77" s="72">
        <f>SUM(Q78:Q80)</f>
        <v>412</v>
      </c>
      <c r="R77" s="66">
        <f>SUM(R78:R80)</f>
        <v>514</v>
      </c>
      <c r="S77" s="66">
        <f>R93</f>
        <v>462</v>
      </c>
      <c r="T77" s="67" t="str">
        <f>B93</f>
        <v>Aroz3D</v>
      </c>
      <c r="U77" s="72">
        <f>SUM(U78:U80)</f>
        <v>511</v>
      </c>
      <c r="V77" s="66">
        <f>SUM(V78:V80)</f>
        <v>613</v>
      </c>
      <c r="W77" s="66">
        <f>V73</f>
        <v>531</v>
      </c>
      <c r="X77" s="67" t="str">
        <f>B73</f>
        <v>Dan Arpo</v>
      </c>
      <c r="Y77" s="73">
        <f t="shared" si="2"/>
        <v>2787</v>
      </c>
      <c r="Z77" s="71">
        <f>SUM(Z78:Z80)</f>
        <v>2277</v>
      </c>
      <c r="AA77" s="91">
        <f>AVERAGE(AA78,AA79,AA80)</f>
        <v>185.79999999999998</v>
      </c>
      <c r="AB77" s="75">
        <f>AVERAGE(AB78,AB79,AB80)</f>
        <v>151.79999999999998</v>
      </c>
      <c r="AC77" s="382">
        <f>G78+K78+O78+S78+W78</f>
        <v>4</v>
      </c>
    </row>
    <row r="78" spans="2:29" s="62" customFormat="1" ht="17.25" customHeight="1">
      <c r="B78" s="215" t="s">
        <v>113</v>
      </c>
      <c r="C78" s="216"/>
      <c r="D78" s="76">
        <v>44</v>
      </c>
      <c r="E78" s="77">
        <v>149</v>
      </c>
      <c r="F78" s="78">
        <f>D78+E78</f>
        <v>193</v>
      </c>
      <c r="G78" s="373">
        <v>0</v>
      </c>
      <c r="H78" s="374"/>
      <c r="I78" s="79">
        <v>126</v>
      </c>
      <c r="J78" s="78">
        <f>D78+I78</f>
        <v>170</v>
      </c>
      <c r="K78" s="373">
        <v>1</v>
      </c>
      <c r="L78" s="374"/>
      <c r="M78" s="79">
        <v>148</v>
      </c>
      <c r="N78" s="78">
        <f>D78+M78</f>
        <v>192</v>
      </c>
      <c r="O78" s="373">
        <v>1</v>
      </c>
      <c r="P78" s="374"/>
      <c r="Q78" s="77">
        <v>123</v>
      </c>
      <c r="R78" s="80">
        <f>D78+Q78</f>
        <v>167</v>
      </c>
      <c r="S78" s="373">
        <v>1</v>
      </c>
      <c r="T78" s="374"/>
      <c r="U78" s="77">
        <v>174</v>
      </c>
      <c r="V78" s="252">
        <f>D78+U78</f>
        <v>218</v>
      </c>
      <c r="W78" s="373">
        <v>1</v>
      </c>
      <c r="X78" s="374"/>
      <c r="Y78" s="78">
        <f t="shared" si="2"/>
        <v>940</v>
      </c>
      <c r="Z78" s="79">
        <f>E78+I78+M78+Q78+U78</f>
        <v>720</v>
      </c>
      <c r="AA78" s="81">
        <f>AVERAGE(F78,J78,N78,R78,V78)</f>
        <v>188</v>
      </c>
      <c r="AB78" s="82">
        <f>AVERAGE(F78,J78,N78,R78,V78)-D78</f>
        <v>144</v>
      </c>
      <c r="AC78" s="383"/>
    </row>
    <row r="79" spans="2:29" s="62" customFormat="1" ht="17.25" customHeight="1">
      <c r="B79" s="357" t="s">
        <v>112</v>
      </c>
      <c r="C79" s="354"/>
      <c r="D79" s="76">
        <v>42</v>
      </c>
      <c r="E79" s="77">
        <v>136</v>
      </c>
      <c r="F79" s="78">
        <f>D79+E79</f>
        <v>178</v>
      </c>
      <c r="G79" s="375"/>
      <c r="H79" s="376"/>
      <c r="I79" s="79">
        <v>125</v>
      </c>
      <c r="J79" s="78">
        <f>D79+I79</f>
        <v>167</v>
      </c>
      <c r="K79" s="375"/>
      <c r="L79" s="376"/>
      <c r="M79" s="227">
        <v>227</v>
      </c>
      <c r="N79" s="227">
        <f>D79+M79</f>
        <v>269</v>
      </c>
      <c r="O79" s="375"/>
      <c r="P79" s="376"/>
      <c r="Q79" s="77">
        <v>121</v>
      </c>
      <c r="R79" s="80">
        <f>D79+Q79</f>
        <v>163</v>
      </c>
      <c r="S79" s="375"/>
      <c r="T79" s="376"/>
      <c r="U79" s="77">
        <v>133</v>
      </c>
      <c r="V79" s="80">
        <f>D79+U79</f>
        <v>175</v>
      </c>
      <c r="W79" s="375"/>
      <c r="X79" s="376"/>
      <c r="Y79" s="78">
        <f t="shared" si="2"/>
        <v>952</v>
      </c>
      <c r="Z79" s="79">
        <f>E79+I79+M79+Q79+U79</f>
        <v>742</v>
      </c>
      <c r="AA79" s="81">
        <f>AVERAGE(F79,J79,N79,R79,V79)</f>
        <v>190.4</v>
      </c>
      <c r="AB79" s="82">
        <f>AVERAGE(F79,J79,N79,R79,V79)-D79</f>
        <v>148.4</v>
      </c>
      <c r="AC79" s="383"/>
    </row>
    <row r="80" spans="2:29" s="62" customFormat="1" ht="17.25" customHeight="1" thickBot="1">
      <c r="B80" s="413" t="s">
        <v>104</v>
      </c>
      <c r="C80" s="414"/>
      <c r="D80" s="76">
        <v>16</v>
      </c>
      <c r="E80" s="84">
        <v>123</v>
      </c>
      <c r="F80" s="85">
        <f>D80+E80</f>
        <v>139</v>
      </c>
      <c r="G80" s="377"/>
      <c r="H80" s="378"/>
      <c r="I80" s="86">
        <v>170</v>
      </c>
      <c r="J80" s="85">
        <f>D80+I80</f>
        <v>186</v>
      </c>
      <c r="K80" s="377"/>
      <c r="L80" s="378"/>
      <c r="M80" s="86">
        <v>150</v>
      </c>
      <c r="N80" s="85">
        <f>D80+M80</f>
        <v>166</v>
      </c>
      <c r="O80" s="377"/>
      <c r="P80" s="378"/>
      <c r="Q80" s="84">
        <v>168</v>
      </c>
      <c r="R80" s="85">
        <f>D80+Q80</f>
        <v>184</v>
      </c>
      <c r="S80" s="377"/>
      <c r="T80" s="378"/>
      <c r="U80" s="84">
        <v>204</v>
      </c>
      <c r="V80" s="251">
        <f>D80+U80</f>
        <v>220</v>
      </c>
      <c r="W80" s="377"/>
      <c r="X80" s="378"/>
      <c r="Y80" s="85">
        <f t="shared" si="2"/>
        <v>895</v>
      </c>
      <c r="Z80" s="86">
        <f>E80+I80+M80+Q80+U80</f>
        <v>815</v>
      </c>
      <c r="AA80" s="87">
        <f>AVERAGE(F80,J80,N80,R80,V80)</f>
        <v>179</v>
      </c>
      <c r="AB80" s="88">
        <f>AVERAGE(F80,J80,N80,R80,V80)-D80</f>
        <v>163</v>
      </c>
      <c r="AC80" s="384"/>
    </row>
    <row r="81" spans="2:29" s="62" customFormat="1" ht="49.5" customHeight="1">
      <c r="B81" s="420" t="s">
        <v>116</v>
      </c>
      <c r="C81" s="420"/>
      <c r="D81" s="63">
        <f>SUM(D82:D84)</f>
        <v>104</v>
      </c>
      <c r="E81" s="64">
        <f>SUM(E82:E84)</f>
        <v>404</v>
      </c>
      <c r="F81" s="66">
        <f>SUM(F82:F84)</f>
        <v>508</v>
      </c>
      <c r="G81" s="66">
        <f>F85</f>
        <v>476</v>
      </c>
      <c r="H81" s="67" t="str">
        <f>B85</f>
        <v>Lajos</v>
      </c>
      <c r="I81" s="108">
        <f>SUM(I82:I84)</f>
        <v>439</v>
      </c>
      <c r="J81" s="69">
        <f>SUM(J82:J84)</f>
        <v>543</v>
      </c>
      <c r="K81" s="66">
        <f>J93</f>
        <v>540</v>
      </c>
      <c r="L81" s="67" t="str">
        <f>B93</f>
        <v>Aroz3D</v>
      </c>
      <c r="M81" s="72">
        <f>SUM(M82:M84)</f>
        <v>402</v>
      </c>
      <c r="N81" s="66">
        <f>SUM(N82:N84)</f>
        <v>506</v>
      </c>
      <c r="O81" s="66">
        <f>N77</f>
        <v>627</v>
      </c>
      <c r="P81" s="67" t="str">
        <f>B77</f>
        <v>Assar</v>
      </c>
      <c r="Q81" s="72">
        <f>SUM(Q82:Q84)</f>
        <v>422</v>
      </c>
      <c r="R81" s="66">
        <f>SUM(R82:R84)</f>
        <v>526</v>
      </c>
      <c r="S81" s="66">
        <f>R73</f>
        <v>527</v>
      </c>
      <c r="T81" s="67" t="str">
        <f>B73</f>
        <v>Dan Arpo</v>
      </c>
      <c r="U81" s="72">
        <f>SUM(U82:U84)</f>
        <v>372</v>
      </c>
      <c r="V81" s="66">
        <f>SUM(V82:V84)</f>
        <v>476</v>
      </c>
      <c r="W81" s="66">
        <f>V89</f>
        <v>560</v>
      </c>
      <c r="X81" s="67" t="str">
        <f>B89</f>
        <v>Würth</v>
      </c>
      <c r="Y81" s="73">
        <f t="shared" si="2"/>
        <v>2559</v>
      </c>
      <c r="Z81" s="71">
        <f>SUM(Z82:Z84)</f>
        <v>2039</v>
      </c>
      <c r="AA81" s="91">
        <f>AVERAGE(AA82,AA83,AA84)</f>
        <v>170.6</v>
      </c>
      <c r="AB81" s="75">
        <f>AVERAGE(AB82,AB83,AB84)</f>
        <v>135.93333333333334</v>
      </c>
      <c r="AC81" s="382">
        <f>G82+K82+O82+S82+W82</f>
        <v>2</v>
      </c>
    </row>
    <row r="82" spans="2:29" s="62" customFormat="1" ht="17.25" customHeight="1">
      <c r="B82" s="361" t="s">
        <v>117</v>
      </c>
      <c r="C82" s="361"/>
      <c r="D82" s="76">
        <v>60</v>
      </c>
      <c r="E82" s="77">
        <v>138</v>
      </c>
      <c r="F82" s="78">
        <f>D82+E82</f>
        <v>198</v>
      </c>
      <c r="G82" s="373">
        <v>1</v>
      </c>
      <c r="H82" s="374"/>
      <c r="I82" s="79">
        <v>125</v>
      </c>
      <c r="J82" s="78">
        <f>D82+I82</f>
        <v>185</v>
      </c>
      <c r="K82" s="373">
        <v>1</v>
      </c>
      <c r="L82" s="374"/>
      <c r="M82" s="79">
        <v>103</v>
      </c>
      <c r="N82" s="78">
        <f>D82+M82</f>
        <v>163</v>
      </c>
      <c r="O82" s="373">
        <v>0</v>
      </c>
      <c r="P82" s="374"/>
      <c r="Q82" s="77">
        <v>93</v>
      </c>
      <c r="R82" s="80">
        <f>D82+Q82</f>
        <v>153</v>
      </c>
      <c r="S82" s="373">
        <v>0</v>
      </c>
      <c r="T82" s="374"/>
      <c r="U82" s="77">
        <v>105</v>
      </c>
      <c r="V82" s="80">
        <f>D82+U82</f>
        <v>165</v>
      </c>
      <c r="W82" s="373">
        <v>0</v>
      </c>
      <c r="X82" s="374"/>
      <c r="Y82" s="78">
        <f t="shared" si="2"/>
        <v>864</v>
      </c>
      <c r="Z82" s="79">
        <f>E82+I82+M82+Q82+U82</f>
        <v>564</v>
      </c>
      <c r="AA82" s="81">
        <f>AVERAGE(F82,J82,N82,R82,V82)</f>
        <v>172.8</v>
      </c>
      <c r="AB82" s="82">
        <f>AVERAGE(F82,J82,N82,R82,V82)-D82</f>
        <v>112.80000000000001</v>
      </c>
      <c r="AC82" s="383"/>
    </row>
    <row r="83" spans="2:29" s="62" customFormat="1" ht="17.25" customHeight="1">
      <c r="B83" s="361" t="s">
        <v>105</v>
      </c>
      <c r="C83" s="361"/>
      <c r="D83" s="76">
        <v>44</v>
      </c>
      <c r="E83" s="77">
        <v>142</v>
      </c>
      <c r="F83" s="78">
        <f>D83+E83</f>
        <v>186</v>
      </c>
      <c r="G83" s="375"/>
      <c r="H83" s="376"/>
      <c r="I83" s="79">
        <v>152</v>
      </c>
      <c r="J83" s="78">
        <f>D83+I83</f>
        <v>196</v>
      </c>
      <c r="K83" s="375"/>
      <c r="L83" s="376"/>
      <c r="M83" s="79">
        <v>125</v>
      </c>
      <c r="N83" s="78">
        <f>D83+M83</f>
        <v>169</v>
      </c>
      <c r="O83" s="375"/>
      <c r="P83" s="376"/>
      <c r="Q83" s="77">
        <v>149</v>
      </c>
      <c r="R83" s="80">
        <f>D83+Q83</f>
        <v>193</v>
      </c>
      <c r="S83" s="375"/>
      <c r="T83" s="376"/>
      <c r="U83" s="77">
        <v>118</v>
      </c>
      <c r="V83" s="80">
        <f>D83+U83</f>
        <v>162</v>
      </c>
      <c r="W83" s="375"/>
      <c r="X83" s="376"/>
      <c r="Y83" s="78">
        <f t="shared" si="2"/>
        <v>906</v>
      </c>
      <c r="Z83" s="79">
        <f>E83+I83+M83+Q83+U83</f>
        <v>686</v>
      </c>
      <c r="AA83" s="81">
        <f>AVERAGE(F83,J83,N83,R83,V83)</f>
        <v>181.2</v>
      </c>
      <c r="AB83" s="82">
        <f>AVERAGE(F83,J83,N83,R83,V83)-D83</f>
        <v>137.2</v>
      </c>
      <c r="AC83" s="383"/>
    </row>
    <row r="84" spans="2:29" s="62" customFormat="1" ht="17.25" customHeight="1" thickBot="1">
      <c r="B84" s="370" t="s">
        <v>118</v>
      </c>
      <c r="C84" s="370"/>
      <c r="D84" s="83">
        <v>0</v>
      </c>
      <c r="E84" s="84">
        <v>124</v>
      </c>
      <c r="F84" s="85">
        <f>D84+E84</f>
        <v>124</v>
      </c>
      <c r="G84" s="377"/>
      <c r="H84" s="378"/>
      <c r="I84" s="86">
        <v>162</v>
      </c>
      <c r="J84" s="85">
        <f>D84+I84</f>
        <v>162</v>
      </c>
      <c r="K84" s="377"/>
      <c r="L84" s="378"/>
      <c r="M84" s="86">
        <v>174</v>
      </c>
      <c r="N84" s="85">
        <f>D84+M84</f>
        <v>174</v>
      </c>
      <c r="O84" s="377"/>
      <c r="P84" s="378"/>
      <c r="Q84" s="84">
        <v>180</v>
      </c>
      <c r="R84" s="85">
        <f>D84+Q84</f>
        <v>180</v>
      </c>
      <c r="S84" s="377"/>
      <c r="T84" s="378"/>
      <c r="U84" s="84">
        <v>149</v>
      </c>
      <c r="V84" s="85">
        <f>D84+U84</f>
        <v>149</v>
      </c>
      <c r="W84" s="377"/>
      <c r="X84" s="378"/>
      <c r="Y84" s="85">
        <f t="shared" si="2"/>
        <v>789</v>
      </c>
      <c r="Z84" s="86">
        <f>E84+I84+M84+Q84+U84</f>
        <v>789</v>
      </c>
      <c r="AA84" s="87">
        <f>AVERAGE(F84,J84,N84,R84,V84)</f>
        <v>157.8</v>
      </c>
      <c r="AB84" s="88">
        <f>AVERAGE(F84,J84,N84,R84,V84)-D84</f>
        <v>157.8</v>
      </c>
      <c r="AC84" s="384"/>
    </row>
    <row r="85" spans="2:29" s="62" customFormat="1" ht="48" customHeight="1">
      <c r="B85" s="364" t="s">
        <v>65</v>
      </c>
      <c r="C85" s="365"/>
      <c r="D85" s="63">
        <f>SUM(D86:D88)</f>
        <v>168</v>
      </c>
      <c r="E85" s="64">
        <f>SUM(E86:E88)</f>
        <v>308</v>
      </c>
      <c r="F85" s="66">
        <f>SUM(F86:F88)</f>
        <v>476</v>
      </c>
      <c r="G85" s="66">
        <f>F81</f>
        <v>508</v>
      </c>
      <c r="H85" s="67" t="str">
        <f>B81</f>
        <v>Kunda Trans</v>
      </c>
      <c r="I85" s="108">
        <f>SUM(I86:I88)</f>
        <v>311</v>
      </c>
      <c r="J85" s="69">
        <f>SUM(J86:J88)</f>
        <v>479</v>
      </c>
      <c r="K85" s="66">
        <f>J77</f>
        <v>523</v>
      </c>
      <c r="L85" s="67" t="str">
        <f>B77</f>
        <v>Assar</v>
      </c>
      <c r="M85" s="72">
        <f>SUM(M86:M88)</f>
        <v>324</v>
      </c>
      <c r="N85" s="66">
        <f>SUM(N86:N88)</f>
        <v>492</v>
      </c>
      <c r="O85" s="66">
        <f>N73</f>
        <v>453</v>
      </c>
      <c r="P85" s="67" t="str">
        <f>B73</f>
        <v>Dan Arpo</v>
      </c>
      <c r="Q85" s="72">
        <f>SUM(Q86:Q88)</f>
        <v>333</v>
      </c>
      <c r="R85" s="66">
        <f>SUM(R86:R88)</f>
        <v>501</v>
      </c>
      <c r="S85" s="66">
        <f>R89</f>
        <v>520</v>
      </c>
      <c r="T85" s="67" t="str">
        <f>B89</f>
        <v>Würth</v>
      </c>
      <c r="U85" s="72">
        <f>SUM(U86:U88)</f>
        <v>382</v>
      </c>
      <c r="V85" s="66">
        <f>SUM(V86:V88)</f>
        <v>550</v>
      </c>
      <c r="W85" s="66">
        <f>V93</f>
        <v>494</v>
      </c>
      <c r="X85" s="67" t="str">
        <f>B93</f>
        <v>Aroz3D</v>
      </c>
      <c r="Y85" s="73">
        <f t="shared" si="2"/>
        <v>2498</v>
      </c>
      <c r="Z85" s="71">
        <f>SUM(Z86:Z88)</f>
        <v>1658</v>
      </c>
      <c r="AA85" s="91">
        <f>AVERAGE(AA86,AA87,AA88)</f>
        <v>166.53333333333333</v>
      </c>
      <c r="AB85" s="75">
        <f>AVERAGE(AB86,AB87,AB88)</f>
        <v>110.53333333333335</v>
      </c>
      <c r="AC85" s="382">
        <f>G86+K86+O86+S86+W86</f>
        <v>2</v>
      </c>
    </row>
    <row r="86" spans="2:29" s="62" customFormat="1" ht="17.25" customHeight="1">
      <c r="B86" s="357" t="s">
        <v>106</v>
      </c>
      <c r="C86" s="354"/>
      <c r="D86" s="76">
        <v>52</v>
      </c>
      <c r="E86" s="79">
        <v>130</v>
      </c>
      <c r="F86" s="78">
        <f>D86+E86</f>
        <v>182</v>
      </c>
      <c r="G86" s="373">
        <v>0</v>
      </c>
      <c r="H86" s="374"/>
      <c r="I86" s="79">
        <v>122</v>
      </c>
      <c r="J86" s="78">
        <f>D86+I86</f>
        <v>174</v>
      </c>
      <c r="K86" s="373">
        <v>0</v>
      </c>
      <c r="L86" s="374"/>
      <c r="M86" s="79">
        <v>92</v>
      </c>
      <c r="N86" s="78">
        <f>D86+M86</f>
        <v>144</v>
      </c>
      <c r="O86" s="373">
        <v>1</v>
      </c>
      <c r="P86" s="374"/>
      <c r="Q86" s="77">
        <v>119</v>
      </c>
      <c r="R86" s="80">
        <f>D86+Q86</f>
        <v>171</v>
      </c>
      <c r="S86" s="373">
        <v>0</v>
      </c>
      <c r="T86" s="374"/>
      <c r="U86" s="77">
        <v>164</v>
      </c>
      <c r="V86" s="80">
        <f>D86+U86</f>
        <v>216</v>
      </c>
      <c r="W86" s="373">
        <v>1</v>
      </c>
      <c r="X86" s="374"/>
      <c r="Y86" s="78">
        <f t="shared" si="2"/>
        <v>887</v>
      </c>
      <c r="Z86" s="79">
        <f>E86+I86+M86+Q86+U86</f>
        <v>627</v>
      </c>
      <c r="AA86" s="81">
        <f>AVERAGE(F86,J86,N86,R86,V86)</f>
        <v>177.4</v>
      </c>
      <c r="AB86" s="82">
        <f>AVERAGE(F86,J86,N86,R86,V86)-D86</f>
        <v>125.4</v>
      </c>
      <c r="AC86" s="383"/>
    </row>
    <row r="87" spans="2:29" s="62" customFormat="1" ht="17.25" customHeight="1">
      <c r="B87" s="357" t="s">
        <v>107</v>
      </c>
      <c r="C87" s="354"/>
      <c r="D87" s="76">
        <v>60</v>
      </c>
      <c r="E87" s="95">
        <v>87</v>
      </c>
      <c r="F87" s="78">
        <f>D87+E87</f>
        <v>147</v>
      </c>
      <c r="G87" s="375"/>
      <c r="H87" s="376"/>
      <c r="I87" s="79">
        <v>92</v>
      </c>
      <c r="J87" s="78">
        <f>D87+I87</f>
        <v>152</v>
      </c>
      <c r="K87" s="375"/>
      <c r="L87" s="376"/>
      <c r="M87" s="79">
        <v>143</v>
      </c>
      <c r="N87" s="227">
        <f>D87+M87</f>
        <v>203</v>
      </c>
      <c r="O87" s="375"/>
      <c r="P87" s="376"/>
      <c r="Q87" s="77">
        <v>121</v>
      </c>
      <c r="R87" s="80">
        <f>D87+Q87</f>
        <v>181</v>
      </c>
      <c r="S87" s="375"/>
      <c r="T87" s="376"/>
      <c r="U87" s="77">
        <v>87</v>
      </c>
      <c r="V87" s="80">
        <f>D87+U87</f>
        <v>147</v>
      </c>
      <c r="W87" s="375"/>
      <c r="X87" s="376"/>
      <c r="Y87" s="78">
        <f t="shared" si="2"/>
        <v>830</v>
      </c>
      <c r="Z87" s="79">
        <f>E87+I87+M87+Q87+U87</f>
        <v>530</v>
      </c>
      <c r="AA87" s="81">
        <f>AVERAGE(F87,J87,N87,R87,V87)</f>
        <v>166</v>
      </c>
      <c r="AB87" s="82">
        <f>AVERAGE(F87,J87,N87,R87,V87)-D87</f>
        <v>106</v>
      </c>
      <c r="AC87" s="383"/>
    </row>
    <row r="88" spans="2:29" s="62" customFormat="1" ht="17.25" customHeight="1" thickBot="1">
      <c r="B88" s="413" t="s">
        <v>120</v>
      </c>
      <c r="C88" s="414"/>
      <c r="D88" s="217">
        <v>56</v>
      </c>
      <c r="E88" s="84">
        <v>91</v>
      </c>
      <c r="F88" s="78">
        <f>D88+E88</f>
        <v>147</v>
      </c>
      <c r="G88" s="377"/>
      <c r="H88" s="378"/>
      <c r="I88" s="86">
        <v>97</v>
      </c>
      <c r="J88" s="85">
        <f>D88+I88</f>
        <v>153</v>
      </c>
      <c r="K88" s="377"/>
      <c r="L88" s="378"/>
      <c r="M88" s="86">
        <v>89</v>
      </c>
      <c r="N88" s="85">
        <f>D88+M88</f>
        <v>145</v>
      </c>
      <c r="O88" s="377"/>
      <c r="P88" s="378"/>
      <c r="Q88" s="84">
        <v>93</v>
      </c>
      <c r="R88" s="85">
        <f>D88+Q88</f>
        <v>149</v>
      </c>
      <c r="S88" s="377"/>
      <c r="T88" s="378"/>
      <c r="U88" s="84">
        <v>131</v>
      </c>
      <c r="V88" s="85">
        <f>D88+U88</f>
        <v>187</v>
      </c>
      <c r="W88" s="377"/>
      <c r="X88" s="378"/>
      <c r="Y88" s="85">
        <f t="shared" si="2"/>
        <v>781</v>
      </c>
      <c r="Z88" s="86">
        <f>E88+I88+M88+Q88+U88</f>
        <v>501</v>
      </c>
      <c r="AA88" s="87">
        <f>AVERAGE(F88,J88,N88,R88,V88)</f>
        <v>156.2</v>
      </c>
      <c r="AB88" s="88">
        <f>AVERAGE(F88,J88,N88,R88,V88)-D88</f>
        <v>100.19999999999999</v>
      </c>
      <c r="AC88" s="384"/>
    </row>
    <row r="89" spans="2:29" s="62" customFormat="1" ht="48.75" customHeight="1">
      <c r="B89" s="350" t="s">
        <v>59</v>
      </c>
      <c r="C89" s="350"/>
      <c r="D89" s="63">
        <f>SUM(D90:D92)</f>
        <v>54</v>
      </c>
      <c r="E89" s="64">
        <f>SUM(E90:E92)</f>
        <v>498</v>
      </c>
      <c r="F89" s="92">
        <f>SUM(F90:F92)</f>
        <v>552</v>
      </c>
      <c r="G89" s="66">
        <f>F77</f>
        <v>510</v>
      </c>
      <c r="H89" s="67" t="str">
        <f>B77</f>
        <v>Assar</v>
      </c>
      <c r="I89" s="108">
        <f>SUM(I90:I92)</f>
        <v>501</v>
      </c>
      <c r="J89" s="69">
        <f>SUM(J90:J92)</f>
        <v>555</v>
      </c>
      <c r="K89" s="66">
        <f>J73</f>
        <v>505</v>
      </c>
      <c r="L89" s="67" t="str">
        <f>B73</f>
        <v>Dan Arpo</v>
      </c>
      <c r="M89" s="72">
        <f>SUM(M90:M92)</f>
        <v>479</v>
      </c>
      <c r="N89" s="66">
        <f>SUM(N90:N92)</f>
        <v>533</v>
      </c>
      <c r="O89" s="66">
        <f>N93</f>
        <v>464</v>
      </c>
      <c r="P89" s="67" t="str">
        <f>B93</f>
        <v>Aroz3D</v>
      </c>
      <c r="Q89" s="72">
        <f>SUM(Q90:Q92)</f>
        <v>466</v>
      </c>
      <c r="R89" s="66">
        <f>SUM(R90:R92)</f>
        <v>520</v>
      </c>
      <c r="S89" s="66">
        <f>R85</f>
        <v>501</v>
      </c>
      <c r="T89" s="67" t="str">
        <f>B85</f>
        <v>Lajos</v>
      </c>
      <c r="U89" s="72">
        <f>SUM(U90:U92)</f>
        <v>506</v>
      </c>
      <c r="V89" s="66">
        <f>SUM(V90:V92)</f>
        <v>560</v>
      </c>
      <c r="W89" s="66">
        <f>V81</f>
        <v>476</v>
      </c>
      <c r="X89" s="67" t="str">
        <f>B81</f>
        <v>Kunda Trans</v>
      </c>
      <c r="Y89" s="73">
        <f t="shared" si="2"/>
        <v>2720</v>
      </c>
      <c r="Z89" s="71">
        <f>SUM(Z90:Z92)</f>
        <v>2450</v>
      </c>
      <c r="AA89" s="91">
        <f>AVERAGE(AA90,AA91,AA92)</f>
        <v>181.33333333333334</v>
      </c>
      <c r="AB89" s="75">
        <f>AVERAGE(AB90,AB91,AB92)</f>
        <v>163.33333333333331</v>
      </c>
      <c r="AC89" s="382">
        <f>G90+K90+O90+S90+W90</f>
        <v>5</v>
      </c>
    </row>
    <row r="90" spans="2:29" s="62" customFormat="1" ht="17.25" customHeight="1">
      <c r="B90" s="361" t="s">
        <v>108</v>
      </c>
      <c r="C90" s="361"/>
      <c r="D90" s="76">
        <v>27</v>
      </c>
      <c r="E90" s="79">
        <v>141</v>
      </c>
      <c r="F90" s="78">
        <f>D90+E90</f>
        <v>168</v>
      </c>
      <c r="G90" s="373">
        <v>1</v>
      </c>
      <c r="H90" s="374"/>
      <c r="I90" s="79">
        <v>158</v>
      </c>
      <c r="J90" s="78">
        <f>D90+I90</f>
        <v>185</v>
      </c>
      <c r="K90" s="373">
        <v>1</v>
      </c>
      <c r="L90" s="374"/>
      <c r="M90" s="79">
        <v>139</v>
      </c>
      <c r="N90" s="78">
        <f>D90+M90</f>
        <v>166</v>
      </c>
      <c r="O90" s="373">
        <v>1</v>
      </c>
      <c r="P90" s="374"/>
      <c r="Q90" s="77">
        <v>136</v>
      </c>
      <c r="R90" s="80">
        <f>D90+Q90</f>
        <v>163</v>
      </c>
      <c r="S90" s="373">
        <v>1</v>
      </c>
      <c r="T90" s="374"/>
      <c r="U90" s="77">
        <v>142</v>
      </c>
      <c r="V90" s="80">
        <f>D90+U90</f>
        <v>169</v>
      </c>
      <c r="W90" s="373">
        <v>1</v>
      </c>
      <c r="X90" s="374"/>
      <c r="Y90" s="78">
        <f t="shared" si="2"/>
        <v>851</v>
      </c>
      <c r="Z90" s="79">
        <f>E90+I90+M90+Q90+U90</f>
        <v>716</v>
      </c>
      <c r="AA90" s="81">
        <f>AVERAGE(F90,J90,N90,R90,V90)</f>
        <v>170.2</v>
      </c>
      <c r="AB90" s="82">
        <f>AVERAGE(F90,J90,N90,R90,V90)-D90</f>
        <v>143.2</v>
      </c>
      <c r="AC90" s="383"/>
    </row>
    <row r="91" spans="2:29" s="62" customFormat="1" ht="17.25" customHeight="1">
      <c r="B91" s="411" t="s">
        <v>109</v>
      </c>
      <c r="C91" s="411"/>
      <c r="D91" s="76">
        <v>19</v>
      </c>
      <c r="E91" s="77">
        <v>152</v>
      </c>
      <c r="F91" s="78">
        <f>D91+E91</f>
        <v>171</v>
      </c>
      <c r="G91" s="375"/>
      <c r="H91" s="376"/>
      <c r="I91" s="79">
        <v>173</v>
      </c>
      <c r="J91" s="78">
        <f>D91+I91</f>
        <v>192</v>
      </c>
      <c r="K91" s="375"/>
      <c r="L91" s="376"/>
      <c r="M91" s="79">
        <v>125</v>
      </c>
      <c r="N91" s="78">
        <f>D91+M91</f>
        <v>144</v>
      </c>
      <c r="O91" s="375"/>
      <c r="P91" s="376"/>
      <c r="Q91" s="77">
        <v>141</v>
      </c>
      <c r="R91" s="80">
        <f>D91+Q91</f>
        <v>160</v>
      </c>
      <c r="S91" s="375"/>
      <c r="T91" s="376"/>
      <c r="U91" s="77">
        <v>172</v>
      </c>
      <c r="V91" s="80">
        <f>D91+U91</f>
        <v>191</v>
      </c>
      <c r="W91" s="375"/>
      <c r="X91" s="376"/>
      <c r="Y91" s="78">
        <f t="shared" si="2"/>
        <v>858</v>
      </c>
      <c r="Z91" s="79">
        <f>E91+I91+M91+Q91+U91</f>
        <v>763</v>
      </c>
      <c r="AA91" s="81">
        <f>AVERAGE(F91,J91,N91,R91,V91)</f>
        <v>171.6</v>
      </c>
      <c r="AB91" s="82">
        <f>AVERAGE(F91,J91,N91,R91,V91)-D91</f>
        <v>152.6</v>
      </c>
      <c r="AC91" s="383"/>
    </row>
    <row r="92" spans="2:29" s="62" customFormat="1" ht="17.25" customHeight="1" thickBot="1">
      <c r="B92" s="412" t="s">
        <v>110</v>
      </c>
      <c r="C92" s="412"/>
      <c r="D92" s="83">
        <v>8</v>
      </c>
      <c r="E92" s="84">
        <v>205</v>
      </c>
      <c r="F92" s="227">
        <f>D92+E92</f>
        <v>213</v>
      </c>
      <c r="G92" s="377"/>
      <c r="H92" s="378"/>
      <c r="I92" s="86">
        <v>170</v>
      </c>
      <c r="J92" s="85">
        <f>D92+I92</f>
        <v>178</v>
      </c>
      <c r="K92" s="377"/>
      <c r="L92" s="378"/>
      <c r="M92" s="86">
        <v>215</v>
      </c>
      <c r="N92" s="85">
        <f>D92+M92</f>
        <v>223</v>
      </c>
      <c r="O92" s="377"/>
      <c r="P92" s="378"/>
      <c r="Q92" s="84">
        <v>189</v>
      </c>
      <c r="R92" s="85">
        <f>D92+Q92</f>
        <v>197</v>
      </c>
      <c r="S92" s="377"/>
      <c r="T92" s="378"/>
      <c r="U92" s="84">
        <v>192</v>
      </c>
      <c r="V92" s="251">
        <f>D92+U92</f>
        <v>200</v>
      </c>
      <c r="W92" s="377"/>
      <c r="X92" s="378"/>
      <c r="Y92" s="85">
        <f t="shared" si="2"/>
        <v>1011</v>
      </c>
      <c r="Z92" s="86">
        <f>E92+I92+M92+Q92+U92</f>
        <v>971</v>
      </c>
      <c r="AA92" s="249">
        <f>AVERAGE(F92,J92,N92,R92,V92)</f>
        <v>202.2</v>
      </c>
      <c r="AB92" s="88">
        <f>AVERAGE(F92,J92,N92,R92,V92)-D92</f>
        <v>194.2</v>
      </c>
      <c r="AC92" s="384"/>
    </row>
    <row r="93" spans="2:29" s="62" customFormat="1" ht="49.5" customHeight="1">
      <c r="B93" s="380" t="s">
        <v>73</v>
      </c>
      <c r="C93" s="381"/>
      <c r="D93" s="63">
        <f>SUM(D94:D96)</f>
        <v>180</v>
      </c>
      <c r="E93" s="64">
        <f>SUM(E94:E96)</f>
        <v>276</v>
      </c>
      <c r="F93" s="92">
        <f>SUM(F94:F96)</f>
        <v>456</v>
      </c>
      <c r="G93" s="92">
        <f>F73</f>
        <v>494</v>
      </c>
      <c r="H93" s="70" t="str">
        <f>B73</f>
        <v>Dan Arpo</v>
      </c>
      <c r="I93" s="68">
        <f>SUM(I94:I96)</f>
        <v>360</v>
      </c>
      <c r="J93" s="69">
        <f>SUM(J94:J96)</f>
        <v>540</v>
      </c>
      <c r="K93" s="66">
        <f>J81</f>
        <v>543</v>
      </c>
      <c r="L93" s="67" t="str">
        <f>B81</f>
        <v>Kunda Trans</v>
      </c>
      <c r="M93" s="72">
        <f>SUM(M94:M96)</f>
        <v>284</v>
      </c>
      <c r="N93" s="66">
        <f>SUM(N94:N96)</f>
        <v>464</v>
      </c>
      <c r="O93" s="66">
        <f>N89</f>
        <v>533</v>
      </c>
      <c r="P93" s="67" t="str">
        <f>B89</f>
        <v>Würth</v>
      </c>
      <c r="Q93" s="72">
        <f>SUM(Q94:Q96)</f>
        <v>282</v>
      </c>
      <c r="R93" s="66">
        <f>SUM(R94:R96)</f>
        <v>462</v>
      </c>
      <c r="S93" s="66">
        <f>R77</f>
        <v>514</v>
      </c>
      <c r="T93" s="67" t="str">
        <f>B77</f>
        <v>Assar</v>
      </c>
      <c r="U93" s="72">
        <f>SUM(U94:U96)</f>
        <v>314</v>
      </c>
      <c r="V93" s="66">
        <f>SUM(V94:V96)</f>
        <v>494</v>
      </c>
      <c r="W93" s="66">
        <f>V85</f>
        <v>550</v>
      </c>
      <c r="X93" s="67" t="str">
        <f>B85</f>
        <v>Lajos</v>
      </c>
      <c r="Y93" s="73">
        <f t="shared" si="2"/>
        <v>2416</v>
      </c>
      <c r="Z93" s="71">
        <f>SUM(Z94:Z96)</f>
        <v>1516</v>
      </c>
      <c r="AA93" s="91">
        <f>AVERAGE(AA94,AA95,AA96)</f>
        <v>161.0666666666667</v>
      </c>
      <c r="AB93" s="75">
        <f>AVERAGE(AB94,AB95,AB96)</f>
        <v>101.06666666666668</v>
      </c>
      <c r="AC93" s="382">
        <f>G94+K94+O94+S94+W94</f>
        <v>0</v>
      </c>
    </row>
    <row r="94" spans="2:29" s="62" customFormat="1" ht="17.25" customHeight="1">
      <c r="B94" s="355" t="s">
        <v>114</v>
      </c>
      <c r="C94" s="356"/>
      <c r="D94" s="76">
        <v>60</v>
      </c>
      <c r="E94" s="77">
        <v>84</v>
      </c>
      <c r="F94" s="78">
        <f>D94+E94</f>
        <v>144</v>
      </c>
      <c r="G94" s="373">
        <v>0</v>
      </c>
      <c r="H94" s="374"/>
      <c r="I94" s="79">
        <v>110</v>
      </c>
      <c r="J94" s="78">
        <f>D94+I94</f>
        <v>170</v>
      </c>
      <c r="K94" s="373">
        <v>0</v>
      </c>
      <c r="L94" s="374"/>
      <c r="M94" s="79">
        <v>73</v>
      </c>
      <c r="N94" s="78">
        <f>D94+M94</f>
        <v>133</v>
      </c>
      <c r="O94" s="373">
        <v>0</v>
      </c>
      <c r="P94" s="374"/>
      <c r="Q94" s="77">
        <v>87</v>
      </c>
      <c r="R94" s="80">
        <f>D94+Q94</f>
        <v>147</v>
      </c>
      <c r="S94" s="373">
        <v>0</v>
      </c>
      <c r="T94" s="374"/>
      <c r="U94" s="77">
        <v>80</v>
      </c>
      <c r="V94" s="80">
        <f>D94+U94</f>
        <v>140</v>
      </c>
      <c r="W94" s="373">
        <v>0</v>
      </c>
      <c r="X94" s="374"/>
      <c r="Y94" s="78">
        <f>F94+J94+N94+R94+V94</f>
        <v>734</v>
      </c>
      <c r="Z94" s="79">
        <f>E94+I94+M94+Q94+U94</f>
        <v>434</v>
      </c>
      <c r="AA94" s="81">
        <f>AVERAGE(F94,J94,N94,R94,V94)</f>
        <v>146.8</v>
      </c>
      <c r="AB94" s="82">
        <f>AVERAGE(F94,J94,N94,R94,V94)-D94</f>
        <v>86.80000000000001</v>
      </c>
      <c r="AC94" s="383"/>
    </row>
    <row r="95" spans="2:29" s="62" customFormat="1" ht="17.25" customHeight="1">
      <c r="B95" s="371" t="s">
        <v>115</v>
      </c>
      <c r="C95" s="372"/>
      <c r="D95" s="76">
        <v>60</v>
      </c>
      <c r="E95" s="77">
        <v>131</v>
      </c>
      <c r="F95" s="78">
        <f>D95+E95</f>
        <v>191</v>
      </c>
      <c r="G95" s="375"/>
      <c r="H95" s="376"/>
      <c r="I95" s="79">
        <v>132</v>
      </c>
      <c r="J95" s="78">
        <f>D95+I95</f>
        <v>192</v>
      </c>
      <c r="K95" s="375"/>
      <c r="L95" s="376"/>
      <c r="M95" s="79">
        <v>114</v>
      </c>
      <c r="N95" s="78">
        <f>D95+M95</f>
        <v>174</v>
      </c>
      <c r="O95" s="375"/>
      <c r="P95" s="376"/>
      <c r="Q95" s="77">
        <v>103</v>
      </c>
      <c r="R95" s="80">
        <f>D95+Q95</f>
        <v>163</v>
      </c>
      <c r="S95" s="375"/>
      <c r="T95" s="376"/>
      <c r="U95" s="77">
        <v>147</v>
      </c>
      <c r="V95" s="252">
        <f>D95+U95</f>
        <v>207</v>
      </c>
      <c r="W95" s="375"/>
      <c r="X95" s="376"/>
      <c r="Y95" s="78">
        <f>F95+J95+N95+R95+V95</f>
        <v>927</v>
      </c>
      <c r="Z95" s="79">
        <f>E95+I95+M95+Q95+U95</f>
        <v>627</v>
      </c>
      <c r="AA95" s="81">
        <f>AVERAGE(F95,J95,N95,R95,V95)</f>
        <v>185.4</v>
      </c>
      <c r="AB95" s="82">
        <f>AVERAGE(F95,J95,N95,R95,V95)-D95</f>
        <v>125.4</v>
      </c>
      <c r="AC95" s="383"/>
    </row>
    <row r="96" spans="2:29" s="62" customFormat="1" ht="17.25" customHeight="1" thickBot="1">
      <c r="B96" s="366" t="s">
        <v>119</v>
      </c>
      <c r="C96" s="367"/>
      <c r="D96" s="83">
        <v>60</v>
      </c>
      <c r="E96" s="84">
        <v>61</v>
      </c>
      <c r="F96" s="85">
        <f>D96+E96</f>
        <v>121</v>
      </c>
      <c r="G96" s="377"/>
      <c r="H96" s="378"/>
      <c r="I96" s="86">
        <v>118</v>
      </c>
      <c r="J96" s="85">
        <f>D96+I96</f>
        <v>178</v>
      </c>
      <c r="K96" s="377"/>
      <c r="L96" s="378"/>
      <c r="M96" s="86">
        <v>97</v>
      </c>
      <c r="N96" s="85">
        <f>D96+M96</f>
        <v>157</v>
      </c>
      <c r="O96" s="377"/>
      <c r="P96" s="378"/>
      <c r="Q96" s="86">
        <v>92</v>
      </c>
      <c r="R96" s="85">
        <f>D96+Q96</f>
        <v>152</v>
      </c>
      <c r="S96" s="377"/>
      <c r="T96" s="378"/>
      <c r="U96" s="86">
        <v>87</v>
      </c>
      <c r="V96" s="85">
        <f>D96+U96</f>
        <v>147</v>
      </c>
      <c r="W96" s="377"/>
      <c r="X96" s="378"/>
      <c r="Y96" s="85">
        <f>F96+J96+N96+R96+V96</f>
        <v>755</v>
      </c>
      <c r="Z96" s="86">
        <f>E96+I96+M96+Q96+U96</f>
        <v>455</v>
      </c>
      <c r="AA96" s="87">
        <f>AVERAGE(F96,J96,N96,R96,V96)</f>
        <v>151</v>
      </c>
      <c r="AB96" s="88">
        <f>AVERAGE(F96,J96,N96,R96,V96)-D96</f>
        <v>91</v>
      </c>
      <c r="AC96" s="384"/>
    </row>
    <row r="97" spans="2:29" s="62" customFormat="1" ht="18">
      <c r="B97" s="111"/>
      <c r="C97" s="111"/>
      <c r="D97" s="97"/>
      <c r="E97" s="98"/>
      <c r="F97" s="99"/>
      <c r="G97" s="100"/>
      <c r="H97" s="100"/>
      <c r="I97" s="98"/>
      <c r="J97" s="99"/>
      <c r="K97" s="100"/>
      <c r="L97" s="100"/>
      <c r="M97" s="98"/>
      <c r="N97" s="99"/>
      <c r="O97" s="100"/>
      <c r="P97" s="100"/>
      <c r="Q97" s="98"/>
      <c r="R97" s="99"/>
      <c r="S97" s="100"/>
      <c r="T97" s="100"/>
      <c r="U97" s="98"/>
      <c r="V97" s="99"/>
      <c r="W97" s="100"/>
      <c r="X97" s="100"/>
      <c r="Y97" s="99"/>
      <c r="Z97" s="109"/>
      <c r="AA97" s="102"/>
      <c r="AB97" s="101"/>
      <c r="AC97" s="103"/>
    </row>
    <row r="98" spans="2:29" s="62" customFormat="1" ht="18">
      <c r="B98" s="111"/>
      <c r="C98" s="111"/>
      <c r="D98" s="97"/>
      <c r="E98" s="98"/>
      <c r="F98" s="99"/>
      <c r="G98" s="100"/>
      <c r="H98" s="100"/>
      <c r="I98" s="98"/>
      <c r="J98" s="99"/>
      <c r="K98" s="100"/>
      <c r="L98" s="100"/>
      <c r="M98" s="98"/>
      <c r="N98" s="99"/>
      <c r="O98" s="100"/>
      <c r="P98" s="100"/>
      <c r="Q98" s="98"/>
      <c r="R98" s="99"/>
      <c r="S98" s="100"/>
      <c r="T98" s="100"/>
      <c r="U98" s="98"/>
      <c r="V98" s="99"/>
      <c r="W98" s="100"/>
      <c r="X98" s="100"/>
      <c r="Y98" s="99"/>
      <c r="Z98" s="109"/>
      <c r="AA98" s="102"/>
      <c r="AB98" s="101"/>
      <c r="AC98" s="103"/>
    </row>
    <row r="99" spans="2:29" s="62" customFormat="1" ht="18">
      <c r="B99" s="111"/>
      <c r="C99" s="111"/>
      <c r="D99" s="97"/>
      <c r="E99" s="98"/>
      <c r="F99" s="99"/>
      <c r="G99" s="100"/>
      <c r="H99" s="100"/>
      <c r="I99" s="98"/>
      <c r="J99" s="99"/>
      <c r="K99" s="100"/>
      <c r="L99" s="100"/>
      <c r="M99" s="98"/>
      <c r="N99" s="99"/>
      <c r="O99" s="100"/>
      <c r="P99" s="100"/>
      <c r="Q99" s="98"/>
      <c r="R99" s="99"/>
      <c r="S99" s="100"/>
      <c r="T99" s="100"/>
      <c r="U99" s="98"/>
      <c r="V99" s="99"/>
      <c r="W99" s="100"/>
      <c r="X99" s="100"/>
      <c r="Y99" s="99"/>
      <c r="Z99" s="109"/>
      <c r="AA99" s="102"/>
      <c r="AB99" s="101"/>
      <c r="AC99" s="103"/>
    </row>
    <row r="100" spans="2:29" s="62" customFormat="1" ht="17.25" customHeight="1">
      <c r="B100" s="96"/>
      <c r="C100" s="96"/>
      <c r="D100" s="97"/>
      <c r="E100" s="98"/>
      <c r="F100" s="99"/>
      <c r="G100" s="100"/>
      <c r="H100" s="100"/>
      <c r="I100" s="98"/>
      <c r="J100" s="99"/>
      <c r="K100" s="100"/>
      <c r="L100" s="100"/>
      <c r="M100" s="98"/>
      <c r="N100" s="99"/>
      <c r="O100" s="100"/>
      <c r="P100" s="100"/>
      <c r="Q100" s="98"/>
      <c r="R100" s="99"/>
      <c r="S100" s="100"/>
      <c r="T100" s="100"/>
      <c r="U100" s="98"/>
      <c r="V100" s="99"/>
      <c r="W100" s="100"/>
      <c r="X100" s="100"/>
      <c r="Y100" s="99"/>
      <c r="Z100" s="109"/>
      <c r="AA100" s="102"/>
      <c r="AB100" s="101"/>
      <c r="AC100" s="103"/>
    </row>
    <row r="101" spans="2:29" ht="17.25" customHeight="1">
      <c r="B101" s="186"/>
      <c r="C101" s="186"/>
      <c r="D101" s="1"/>
      <c r="E101" s="42"/>
      <c r="F101" s="398" t="s">
        <v>78</v>
      </c>
      <c r="G101" s="398"/>
      <c r="H101" s="398"/>
      <c r="I101" s="398"/>
      <c r="J101" s="398"/>
      <c r="K101" s="398"/>
      <c r="L101" s="398"/>
      <c r="M101" s="398"/>
      <c r="N101" s="398"/>
      <c r="O101" s="398"/>
      <c r="P101" s="398"/>
      <c r="Q101" s="398"/>
      <c r="R101" s="398"/>
      <c r="S101" s="1"/>
      <c r="T101" s="1"/>
      <c r="U101" s="1"/>
      <c r="V101" s="1"/>
      <c r="W101" s="392" t="s">
        <v>79</v>
      </c>
      <c r="X101" s="392"/>
      <c r="Y101" s="392"/>
      <c r="Z101" s="392"/>
      <c r="AA101" s="1"/>
      <c r="AB101" s="1"/>
      <c r="AC101" s="42"/>
    </row>
    <row r="102" spans="2:29" ht="34.5" customHeight="1" thickBot="1">
      <c r="B102" s="204" t="s">
        <v>66</v>
      </c>
      <c r="C102" s="205"/>
      <c r="D102" s="1"/>
      <c r="E102" s="42"/>
      <c r="F102" s="398"/>
      <c r="G102" s="398"/>
      <c r="H102" s="398"/>
      <c r="I102" s="398"/>
      <c r="J102" s="398"/>
      <c r="K102" s="398"/>
      <c r="L102" s="398"/>
      <c r="M102" s="398"/>
      <c r="N102" s="398"/>
      <c r="O102" s="398"/>
      <c r="P102" s="398"/>
      <c r="Q102" s="398"/>
      <c r="R102" s="398"/>
      <c r="S102" s="1"/>
      <c r="T102" s="1"/>
      <c r="U102" s="1"/>
      <c r="V102" s="1"/>
      <c r="W102" s="393"/>
      <c r="X102" s="393"/>
      <c r="Y102" s="393"/>
      <c r="Z102" s="393"/>
      <c r="AA102" s="1"/>
      <c r="AB102" s="1"/>
      <c r="AC102" s="42"/>
    </row>
    <row r="103" spans="2:29" s="44" customFormat="1" ht="17.25" customHeight="1">
      <c r="B103" s="416" t="s">
        <v>1</v>
      </c>
      <c r="C103" s="417"/>
      <c r="D103" s="104" t="s">
        <v>31</v>
      </c>
      <c r="E103" s="45"/>
      <c r="F103" s="46" t="s">
        <v>35</v>
      </c>
      <c r="G103" s="396" t="s">
        <v>36</v>
      </c>
      <c r="H103" s="397"/>
      <c r="I103" s="47"/>
      <c r="J103" s="46" t="s">
        <v>37</v>
      </c>
      <c r="K103" s="396" t="s">
        <v>36</v>
      </c>
      <c r="L103" s="397"/>
      <c r="M103" s="48"/>
      <c r="N103" s="46" t="s">
        <v>38</v>
      </c>
      <c r="O103" s="396" t="s">
        <v>36</v>
      </c>
      <c r="P103" s="397"/>
      <c r="Q103" s="48"/>
      <c r="R103" s="46" t="s">
        <v>39</v>
      </c>
      <c r="S103" s="396" t="s">
        <v>36</v>
      </c>
      <c r="T103" s="397"/>
      <c r="U103" s="49"/>
      <c r="V103" s="46" t="s">
        <v>40</v>
      </c>
      <c r="W103" s="396" t="s">
        <v>36</v>
      </c>
      <c r="X103" s="397"/>
      <c r="Y103" s="46" t="s">
        <v>41</v>
      </c>
      <c r="Z103" s="50"/>
      <c r="AA103" s="105" t="s">
        <v>42</v>
      </c>
      <c r="AB103" s="52" t="s">
        <v>43</v>
      </c>
      <c r="AC103" s="277" t="s">
        <v>41</v>
      </c>
    </row>
    <row r="104" spans="2:29" s="44" customFormat="1" ht="17.25" customHeight="1" thickBot="1">
      <c r="B104" s="390" t="s">
        <v>44</v>
      </c>
      <c r="C104" s="391"/>
      <c r="D104" s="212"/>
      <c r="E104" s="53"/>
      <c r="F104" s="54" t="s">
        <v>45</v>
      </c>
      <c r="G104" s="387" t="s">
        <v>46</v>
      </c>
      <c r="H104" s="388"/>
      <c r="I104" s="55"/>
      <c r="J104" s="54" t="s">
        <v>45</v>
      </c>
      <c r="K104" s="387" t="s">
        <v>46</v>
      </c>
      <c r="L104" s="388"/>
      <c r="M104" s="54"/>
      <c r="N104" s="54" t="s">
        <v>45</v>
      </c>
      <c r="O104" s="387" t="s">
        <v>46</v>
      </c>
      <c r="P104" s="388"/>
      <c r="Q104" s="54"/>
      <c r="R104" s="54" t="s">
        <v>45</v>
      </c>
      <c r="S104" s="387" t="s">
        <v>46</v>
      </c>
      <c r="T104" s="388"/>
      <c r="U104" s="56"/>
      <c r="V104" s="54" t="s">
        <v>45</v>
      </c>
      <c r="W104" s="387" t="s">
        <v>46</v>
      </c>
      <c r="X104" s="388"/>
      <c r="Y104" s="57" t="s">
        <v>45</v>
      </c>
      <c r="Z104" s="58" t="s">
        <v>47</v>
      </c>
      <c r="AA104" s="59" t="s">
        <v>48</v>
      </c>
      <c r="AB104" s="60" t="s">
        <v>49</v>
      </c>
      <c r="AC104" s="61" t="s">
        <v>50</v>
      </c>
    </row>
    <row r="105" spans="2:29" s="62" customFormat="1" ht="49.5" customHeight="1">
      <c r="B105" s="422" t="s">
        <v>68</v>
      </c>
      <c r="C105" s="423"/>
      <c r="D105" s="89">
        <f>SUM(D106:D108)</f>
        <v>52</v>
      </c>
      <c r="E105" s="64">
        <f>SUM(E106:E108)</f>
        <v>392</v>
      </c>
      <c r="F105" s="65">
        <f>SUM(F106:F108)</f>
        <v>444</v>
      </c>
      <c r="G105" s="66">
        <f>F125</f>
        <v>545</v>
      </c>
      <c r="H105" s="67" t="str">
        <f>B125</f>
        <v>IRIS Fiber</v>
      </c>
      <c r="I105" s="68">
        <f>SUM(I106:I108)</f>
        <v>440</v>
      </c>
      <c r="J105" s="69">
        <f>SUM(J106:J108)</f>
        <v>492</v>
      </c>
      <c r="K105" s="69">
        <f>J121</f>
        <v>480</v>
      </c>
      <c r="L105" s="70" t="str">
        <f>B121</f>
        <v>Raudtee</v>
      </c>
      <c r="M105" s="71">
        <f>SUM(M106:M108)</f>
        <v>401</v>
      </c>
      <c r="N105" s="66">
        <f>SUM(N106:N108)</f>
        <v>453</v>
      </c>
      <c r="O105" s="66">
        <f>N117</f>
        <v>488</v>
      </c>
      <c r="P105" s="67" t="str">
        <f>B117</f>
        <v>Uhtna Puit</v>
      </c>
      <c r="Q105" s="72">
        <f>SUM(Q106:Q108)</f>
        <v>443</v>
      </c>
      <c r="R105" s="66">
        <f>SUM(R106:R108)</f>
        <v>495</v>
      </c>
      <c r="S105" s="66">
        <f>R113</f>
        <v>547</v>
      </c>
      <c r="T105" s="67" t="str">
        <f>B113</f>
        <v>AQVA</v>
      </c>
      <c r="U105" s="72">
        <f>SUM(U106:U108)</f>
        <v>535</v>
      </c>
      <c r="V105" s="66">
        <f>SUM(V106:V108)</f>
        <v>587</v>
      </c>
      <c r="W105" s="66">
        <f>V109</f>
        <v>516</v>
      </c>
      <c r="X105" s="67" t="str">
        <f>B109</f>
        <v>Topauto</v>
      </c>
      <c r="Y105" s="73">
        <f aca="true" t="shared" si="3" ref="Y105:Y125">F105+J105+N105+R105+V105</f>
        <v>2471</v>
      </c>
      <c r="Z105" s="71">
        <f>SUM(Z106:Z108)</f>
        <v>2211</v>
      </c>
      <c r="AA105" s="74">
        <f>AVERAGE(AA106,AA107,AA108)</f>
        <v>164.73333333333335</v>
      </c>
      <c r="AB105" s="75">
        <f>AVERAGE(AB106,AB107,AB108)</f>
        <v>147.4</v>
      </c>
      <c r="AC105" s="382">
        <f>G106+K106+O106+S106+W106</f>
        <v>2</v>
      </c>
    </row>
    <row r="106" spans="2:29" s="62" customFormat="1" ht="17.25" customHeight="1">
      <c r="B106" s="355" t="s">
        <v>94</v>
      </c>
      <c r="C106" s="356"/>
      <c r="D106" s="76">
        <v>24</v>
      </c>
      <c r="E106" s="77">
        <v>137</v>
      </c>
      <c r="F106" s="80">
        <f>D106+E106</f>
        <v>161</v>
      </c>
      <c r="G106" s="373">
        <v>0</v>
      </c>
      <c r="H106" s="374"/>
      <c r="I106" s="79">
        <v>162</v>
      </c>
      <c r="J106" s="78">
        <f>D106+I106</f>
        <v>186</v>
      </c>
      <c r="K106" s="373">
        <v>1</v>
      </c>
      <c r="L106" s="374"/>
      <c r="M106" s="79">
        <v>134</v>
      </c>
      <c r="N106" s="78">
        <f>D106+M106</f>
        <v>158</v>
      </c>
      <c r="O106" s="373">
        <v>0</v>
      </c>
      <c r="P106" s="374"/>
      <c r="Q106" s="79">
        <v>149</v>
      </c>
      <c r="R106" s="80">
        <f>D106+Q106</f>
        <v>173</v>
      </c>
      <c r="S106" s="373">
        <v>0</v>
      </c>
      <c r="T106" s="374"/>
      <c r="U106" s="77">
        <v>177</v>
      </c>
      <c r="V106" s="80">
        <f>D106+U106</f>
        <v>201</v>
      </c>
      <c r="W106" s="373">
        <v>1</v>
      </c>
      <c r="X106" s="374"/>
      <c r="Y106" s="78">
        <f t="shared" si="3"/>
        <v>879</v>
      </c>
      <c r="Z106" s="79">
        <f>E106+I106+M106+Q106+U106</f>
        <v>759</v>
      </c>
      <c r="AA106" s="81">
        <f>AVERAGE(F106,J106,N106,R106,V106)</f>
        <v>175.8</v>
      </c>
      <c r="AB106" s="82">
        <f>AVERAGE(F106,J106,N106,R106,V106)-D106</f>
        <v>151.8</v>
      </c>
      <c r="AC106" s="383"/>
    </row>
    <row r="107" spans="2:29" s="62" customFormat="1" ht="17.25" customHeight="1">
      <c r="B107" s="355" t="s">
        <v>95</v>
      </c>
      <c r="C107" s="356"/>
      <c r="D107" s="76">
        <v>22</v>
      </c>
      <c r="E107" s="77">
        <v>136</v>
      </c>
      <c r="F107" s="80">
        <f>D107+E107</f>
        <v>158</v>
      </c>
      <c r="G107" s="375"/>
      <c r="H107" s="376"/>
      <c r="I107" s="79">
        <v>126</v>
      </c>
      <c r="J107" s="78">
        <f>D107+I107</f>
        <v>148</v>
      </c>
      <c r="K107" s="375"/>
      <c r="L107" s="376"/>
      <c r="M107" s="79">
        <v>138</v>
      </c>
      <c r="N107" s="78">
        <f>D107+M107</f>
        <v>160</v>
      </c>
      <c r="O107" s="375"/>
      <c r="P107" s="376"/>
      <c r="Q107" s="77">
        <v>152</v>
      </c>
      <c r="R107" s="80">
        <f>D107+Q107</f>
        <v>174</v>
      </c>
      <c r="S107" s="375"/>
      <c r="T107" s="376"/>
      <c r="U107" s="77">
        <v>188</v>
      </c>
      <c r="V107" s="80">
        <f>D107+U107</f>
        <v>210</v>
      </c>
      <c r="W107" s="375"/>
      <c r="X107" s="376"/>
      <c r="Y107" s="78">
        <f t="shared" si="3"/>
        <v>850</v>
      </c>
      <c r="Z107" s="79">
        <f>E107+I107+M107+Q107+U107</f>
        <v>740</v>
      </c>
      <c r="AA107" s="81">
        <f>AVERAGE(F107,J107,N107,R107,V107)</f>
        <v>170</v>
      </c>
      <c r="AB107" s="82">
        <f>AVERAGE(F107,J107,N107,R107,V107)-D107</f>
        <v>148</v>
      </c>
      <c r="AC107" s="383"/>
    </row>
    <row r="108" spans="2:29" s="62" customFormat="1" ht="17.25" customHeight="1" thickBot="1">
      <c r="B108" s="366" t="s">
        <v>96</v>
      </c>
      <c r="C108" s="367"/>
      <c r="D108" s="83">
        <v>6</v>
      </c>
      <c r="E108" s="84">
        <v>119</v>
      </c>
      <c r="F108" s="80">
        <f>D108+E108</f>
        <v>125</v>
      </c>
      <c r="G108" s="377"/>
      <c r="H108" s="378"/>
      <c r="I108" s="86">
        <v>152</v>
      </c>
      <c r="J108" s="78">
        <f>D108+I108</f>
        <v>158</v>
      </c>
      <c r="K108" s="377"/>
      <c r="L108" s="378"/>
      <c r="M108" s="79">
        <v>129</v>
      </c>
      <c r="N108" s="78">
        <f>D108+M108</f>
        <v>135</v>
      </c>
      <c r="O108" s="377"/>
      <c r="P108" s="378"/>
      <c r="Q108" s="77">
        <v>142</v>
      </c>
      <c r="R108" s="85">
        <f>D108+Q108</f>
        <v>148</v>
      </c>
      <c r="S108" s="377"/>
      <c r="T108" s="378"/>
      <c r="U108" s="77">
        <v>170</v>
      </c>
      <c r="V108" s="80">
        <f>D108+U108</f>
        <v>176</v>
      </c>
      <c r="W108" s="377"/>
      <c r="X108" s="378"/>
      <c r="Y108" s="85">
        <f t="shared" si="3"/>
        <v>742</v>
      </c>
      <c r="Z108" s="86">
        <f>E108+I108+M108+Q108+U108</f>
        <v>712</v>
      </c>
      <c r="AA108" s="87">
        <f>AVERAGE(F108,J108,N108,R108,V108)</f>
        <v>148.4</v>
      </c>
      <c r="AB108" s="88">
        <f>AVERAGE(F108,J108,N108,R108,V108)-D108</f>
        <v>142.4</v>
      </c>
      <c r="AC108" s="384"/>
    </row>
    <row r="109" spans="2:29" s="62" customFormat="1" ht="49.5" customHeight="1">
      <c r="B109" s="380" t="s">
        <v>69</v>
      </c>
      <c r="C109" s="381"/>
      <c r="D109" s="63">
        <f>SUM(D110:D112)</f>
        <v>158</v>
      </c>
      <c r="E109" s="106">
        <f>SUM(E110:E112)</f>
        <v>334</v>
      </c>
      <c r="F109" s="92">
        <f>SUM(F110:F112)</f>
        <v>492</v>
      </c>
      <c r="G109" s="92">
        <f>F121</f>
        <v>478</v>
      </c>
      <c r="H109" s="70" t="str">
        <f>B121</f>
        <v>Raudtee</v>
      </c>
      <c r="I109" s="64">
        <f>SUM(I110:I112)</f>
        <v>292</v>
      </c>
      <c r="J109" s="92">
        <f>SUM(J110:J112)</f>
        <v>450</v>
      </c>
      <c r="K109" s="92">
        <f>J117</f>
        <v>509</v>
      </c>
      <c r="L109" s="70" t="str">
        <f>B117</f>
        <v>Uhtna Puit</v>
      </c>
      <c r="M109" s="71">
        <f>SUM(M110:M112)</f>
        <v>333</v>
      </c>
      <c r="N109" s="93">
        <f>SUM(N110:N112)</f>
        <v>491</v>
      </c>
      <c r="O109" s="92">
        <f>N113</f>
        <v>522</v>
      </c>
      <c r="P109" s="70" t="str">
        <f>B113</f>
        <v>AQVA</v>
      </c>
      <c r="Q109" s="71">
        <f>SUM(Q110:Q112)</f>
        <v>336</v>
      </c>
      <c r="R109" s="66">
        <f>SUM(R110:R112)</f>
        <v>494</v>
      </c>
      <c r="S109" s="92">
        <f>R125</f>
        <v>506</v>
      </c>
      <c r="T109" s="70" t="str">
        <f>B125</f>
        <v>IRIS Fiber</v>
      </c>
      <c r="U109" s="71">
        <f>SUM(U110:U112)</f>
        <v>358</v>
      </c>
      <c r="V109" s="94">
        <f>SUM(V110:V112)</f>
        <v>516</v>
      </c>
      <c r="W109" s="92">
        <f>V105</f>
        <v>587</v>
      </c>
      <c r="X109" s="70" t="str">
        <f>B105</f>
        <v>Silfer</v>
      </c>
      <c r="Y109" s="73">
        <f>F109+J109+N109+R109+V109</f>
        <v>2443</v>
      </c>
      <c r="Z109" s="71">
        <f>SUM(Z110:Z112)</f>
        <v>1653</v>
      </c>
      <c r="AA109" s="91">
        <f>AVERAGE(AA110,AA111,AA112)</f>
        <v>162.86666666666667</v>
      </c>
      <c r="AB109" s="75">
        <f>AVERAGE(AB110,AB111,AB112)</f>
        <v>110.2</v>
      </c>
      <c r="AC109" s="382">
        <f>G110+K110+O110+S110+W110</f>
        <v>1</v>
      </c>
    </row>
    <row r="110" spans="2:29" s="62" customFormat="1" ht="17.25" customHeight="1">
      <c r="B110" s="355" t="s">
        <v>83</v>
      </c>
      <c r="C110" s="356"/>
      <c r="D110" s="76">
        <v>38</v>
      </c>
      <c r="E110" s="77">
        <v>147</v>
      </c>
      <c r="F110" s="80">
        <f>D110+E110</f>
        <v>185</v>
      </c>
      <c r="G110" s="373">
        <v>1</v>
      </c>
      <c r="H110" s="374"/>
      <c r="I110" s="79">
        <v>93</v>
      </c>
      <c r="J110" s="78">
        <f>D110+I110</f>
        <v>131</v>
      </c>
      <c r="K110" s="373">
        <v>0</v>
      </c>
      <c r="L110" s="374"/>
      <c r="M110" s="79">
        <v>123</v>
      </c>
      <c r="N110" s="78">
        <f>D110+M110</f>
        <v>161</v>
      </c>
      <c r="O110" s="373">
        <v>0</v>
      </c>
      <c r="P110" s="374"/>
      <c r="Q110" s="77">
        <v>111</v>
      </c>
      <c r="R110" s="80">
        <f>D110+Q110</f>
        <v>149</v>
      </c>
      <c r="S110" s="373">
        <v>0</v>
      </c>
      <c r="T110" s="374"/>
      <c r="U110" s="77">
        <v>131</v>
      </c>
      <c r="V110" s="80">
        <f>D110+U110</f>
        <v>169</v>
      </c>
      <c r="W110" s="373">
        <v>0</v>
      </c>
      <c r="X110" s="374"/>
      <c r="Y110" s="78">
        <f t="shared" si="3"/>
        <v>795</v>
      </c>
      <c r="Z110" s="79">
        <f>E110+I110+M110+Q110+U110</f>
        <v>605</v>
      </c>
      <c r="AA110" s="81">
        <f>AVERAGE(F110,J110,N110,R110,V110)</f>
        <v>159</v>
      </c>
      <c r="AB110" s="82">
        <f>AVERAGE(F110,J110,N110,R110,V110)-D110</f>
        <v>121</v>
      </c>
      <c r="AC110" s="383"/>
    </row>
    <row r="111" spans="2:29" s="62" customFormat="1" ht="17.25" customHeight="1">
      <c r="B111" s="371" t="s">
        <v>87</v>
      </c>
      <c r="C111" s="372"/>
      <c r="D111" s="76">
        <v>60</v>
      </c>
      <c r="E111" s="77">
        <v>96</v>
      </c>
      <c r="F111" s="80">
        <f>D111+E111</f>
        <v>156</v>
      </c>
      <c r="G111" s="375"/>
      <c r="H111" s="376"/>
      <c r="I111" s="79">
        <v>117</v>
      </c>
      <c r="J111" s="78">
        <f>D111+I111</f>
        <v>177</v>
      </c>
      <c r="K111" s="375"/>
      <c r="L111" s="376"/>
      <c r="M111" s="79">
        <v>120</v>
      </c>
      <c r="N111" s="78">
        <f>D111+M111</f>
        <v>180</v>
      </c>
      <c r="O111" s="375"/>
      <c r="P111" s="376"/>
      <c r="Q111" s="77">
        <v>103</v>
      </c>
      <c r="R111" s="80">
        <f>D111+Q111</f>
        <v>163</v>
      </c>
      <c r="S111" s="375"/>
      <c r="T111" s="376"/>
      <c r="U111" s="77">
        <v>130</v>
      </c>
      <c r="V111" s="80">
        <f>D111+U111</f>
        <v>190</v>
      </c>
      <c r="W111" s="375"/>
      <c r="X111" s="376"/>
      <c r="Y111" s="78">
        <f t="shared" si="3"/>
        <v>866</v>
      </c>
      <c r="Z111" s="79">
        <f>E111+I111+M111+Q111+U111</f>
        <v>566</v>
      </c>
      <c r="AA111" s="81">
        <f>AVERAGE(F111,J111,N111,R111,V111)</f>
        <v>173.2</v>
      </c>
      <c r="AB111" s="82">
        <f>AVERAGE(F111,J111,N111,R111,V111)-D111</f>
        <v>113.19999999999999</v>
      </c>
      <c r="AC111" s="383"/>
    </row>
    <row r="112" spans="2:29" s="62" customFormat="1" ht="17.25" customHeight="1" thickBot="1">
      <c r="B112" s="371" t="s">
        <v>88</v>
      </c>
      <c r="C112" s="372"/>
      <c r="D112" s="76">
        <v>60</v>
      </c>
      <c r="E112" s="84">
        <v>91</v>
      </c>
      <c r="F112" s="80">
        <f>D112+E112</f>
        <v>151</v>
      </c>
      <c r="G112" s="377"/>
      <c r="H112" s="378"/>
      <c r="I112" s="86">
        <v>82</v>
      </c>
      <c r="J112" s="78">
        <f>D112+I112</f>
        <v>142</v>
      </c>
      <c r="K112" s="377"/>
      <c r="L112" s="378"/>
      <c r="M112" s="79">
        <v>90</v>
      </c>
      <c r="N112" s="78">
        <f>D112+M112</f>
        <v>150</v>
      </c>
      <c r="O112" s="377"/>
      <c r="P112" s="378"/>
      <c r="Q112" s="77">
        <v>122</v>
      </c>
      <c r="R112" s="80">
        <f>D112+Q112</f>
        <v>182</v>
      </c>
      <c r="S112" s="377"/>
      <c r="T112" s="378"/>
      <c r="U112" s="77">
        <v>97</v>
      </c>
      <c r="V112" s="80">
        <f>D112+U112</f>
        <v>157</v>
      </c>
      <c r="W112" s="377"/>
      <c r="X112" s="378"/>
      <c r="Y112" s="85">
        <f t="shared" si="3"/>
        <v>782</v>
      </c>
      <c r="Z112" s="86">
        <f>E112+I112+M112+Q112+U112</f>
        <v>482</v>
      </c>
      <c r="AA112" s="87">
        <f>AVERAGE(F112,J112,N112,R112,V112)</f>
        <v>156.4</v>
      </c>
      <c r="AB112" s="88">
        <f>AVERAGE(F112,J112,N112,R112,V112)-D112</f>
        <v>96.4</v>
      </c>
      <c r="AC112" s="384"/>
    </row>
    <row r="113" spans="2:29" s="62" customFormat="1" ht="48" customHeight="1">
      <c r="B113" s="380" t="s">
        <v>62</v>
      </c>
      <c r="C113" s="381"/>
      <c r="D113" s="63">
        <f>SUM(D114:D116)</f>
        <v>133</v>
      </c>
      <c r="E113" s="106">
        <f>SUM(E114:E116)</f>
        <v>440</v>
      </c>
      <c r="F113" s="92">
        <f>SUM(F114:F116)</f>
        <v>573</v>
      </c>
      <c r="G113" s="92">
        <f>F117</f>
        <v>520</v>
      </c>
      <c r="H113" s="70" t="str">
        <f>B117</f>
        <v>Uhtna Puit</v>
      </c>
      <c r="I113" s="64">
        <f>SUM(I114:I116)</f>
        <v>418</v>
      </c>
      <c r="J113" s="92">
        <f>SUM(J114:J116)</f>
        <v>551</v>
      </c>
      <c r="K113" s="92">
        <f>J125</f>
        <v>531</v>
      </c>
      <c r="L113" s="70" t="str">
        <f>B125</f>
        <v>IRIS Fiber</v>
      </c>
      <c r="M113" s="71">
        <f>SUM(M114:M116)</f>
        <v>389</v>
      </c>
      <c r="N113" s="93">
        <f>SUM(N114:N116)</f>
        <v>522</v>
      </c>
      <c r="O113" s="92">
        <f>N109</f>
        <v>491</v>
      </c>
      <c r="P113" s="70" t="str">
        <f>B109</f>
        <v>Topauto</v>
      </c>
      <c r="Q113" s="71">
        <f>SUM(Q114:Q116)</f>
        <v>414</v>
      </c>
      <c r="R113" s="94">
        <f>SUM(R114:R116)</f>
        <v>547</v>
      </c>
      <c r="S113" s="92">
        <f>R105</f>
        <v>495</v>
      </c>
      <c r="T113" s="70" t="str">
        <f>B105</f>
        <v>Silfer</v>
      </c>
      <c r="U113" s="71">
        <f>SUM(U114:U116)</f>
        <v>390</v>
      </c>
      <c r="V113" s="93">
        <f>SUM(V114:V116)</f>
        <v>523</v>
      </c>
      <c r="W113" s="92">
        <f>V121</f>
        <v>539</v>
      </c>
      <c r="X113" s="70" t="str">
        <f>B121</f>
        <v>Raudtee</v>
      </c>
      <c r="Y113" s="73">
        <f t="shared" si="3"/>
        <v>2716</v>
      </c>
      <c r="Z113" s="71">
        <f>SUM(Z114:Z116)</f>
        <v>2051</v>
      </c>
      <c r="AA113" s="91">
        <f>AVERAGE(AA114,AA115,AA116)</f>
        <v>181.0666666666667</v>
      </c>
      <c r="AB113" s="75">
        <f>AVERAGE(AB114,AB115,AB116)</f>
        <v>136.73333333333335</v>
      </c>
      <c r="AC113" s="382">
        <f>G114+K114+O114+S114+W114</f>
        <v>4</v>
      </c>
    </row>
    <row r="114" spans="2:29" s="62" customFormat="1" ht="17.25" customHeight="1">
      <c r="B114" s="355" t="s">
        <v>90</v>
      </c>
      <c r="C114" s="356"/>
      <c r="D114" s="76">
        <v>60</v>
      </c>
      <c r="E114" s="77">
        <v>99</v>
      </c>
      <c r="F114" s="80">
        <f>D114+E114</f>
        <v>159</v>
      </c>
      <c r="G114" s="373">
        <v>1</v>
      </c>
      <c r="H114" s="374"/>
      <c r="I114" s="79">
        <v>114</v>
      </c>
      <c r="J114" s="78">
        <f>D114+I114</f>
        <v>174</v>
      </c>
      <c r="K114" s="373">
        <v>1</v>
      </c>
      <c r="L114" s="374"/>
      <c r="M114" s="79">
        <v>99</v>
      </c>
      <c r="N114" s="78">
        <f>D114+M114</f>
        <v>159</v>
      </c>
      <c r="O114" s="373">
        <v>1</v>
      </c>
      <c r="P114" s="374"/>
      <c r="Q114" s="77">
        <v>93</v>
      </c>
      <c r="R114" s="80">
        <f>D114+Q114</f>
        <v>153</v>
      </c>
      <c r="S114" s="373">
        <v>1</v>
      </c>
      <c r="T114" s="374"/>
      <c r="U114" s="77">
        <v>93</v>
      </c>
      <c r="V114" s="80">
        <f>D114+U114</f>
        <v>153</v>
      </c>
      <c r="W114" s="373">
        <v>0</v>
      </c>
      <c r="X114" s="374"/>
      <c r="Y114" s="78">
        <f t="shared" si="3"/>
        <v>798</v>
      </c>
      <c r="Z114" s="79">
        <f>E114+I114+M114+Q114+U114</f>
        <v>498</v>
      </c>
      <c r="AA114" s="81">
        <f>AVERAGE(F114,J114,N114,R114,V114)</f>
        <v>159.6</v>
      </c>
      <c r="AB114" s="82">
        <f>AVERAGE(F114,J114,N114,R114,V114)-D114</f>
        <v>99.6</v>
      </c>
      <c r="AC114" s="383"/>
    </row>
    <row r="115" spans="2:29" s="62" customFormat="1" ht="17.25" customHeight="1">
      <c r="B115" s="355" t="s">
        <v>91</v>
      </c>
      <c r="C115" s="356"/>
      <c r="D115" s="107">
        <v>37</v>
      </c>
      <c r="E115" s="77">
        <v>185</v>
      </c>
      <c r="F115" s="80">
        <f>D115+E115</f>
        <v>222</v>
      </c>
      <c r="G115" s="375"/>
      <c r="H115" s="376"/>
      <c r="I115" s="79">
        <v>160</v>
      </c>
      <c r="J115" s="78">
        <f>D115+I115</f>
        <v>197</v>
      </c>
      <c r="K115" s="375"/>
      <c r="L115" s="376"/>
      <c r="M115" s="79">
        <v>133</v>
      </c>
      <c r="N115" s="78">
        <f>D115+M115</f>
        <v>170</v>
      </c>
      <c r="O115" s="375"/>
      <c r="P115" s="376"/>
      <c r="Q115" s="77">
        <v>131</v>
      </c>
      <c r="R115" s="80">
        <f>D115+Q115</f>
        <v>168</v>
      </c>
      <c r="S115" s="375"/>
      <c r="T115" s="376"/>
      <c r="U115" s="77">
        <v>125</v>
      </c>
      <c r="V115" s="80">
        <f>D115+U115</f>
        <v>162</v>
      </c>
      <c r="W115" s="375"/>
      <c r="X115" s="376"/>
      <c r="Y115" s="78">
        <f t="shared" si="3"/>
        <v>919</v>
      </c>
      <c r="Z115" s="79">
        <f>E115+I115+M115+Q115+U115</f>
        <v>734</v>
      </c>
      <c r="AA115" s="81">
        <f>AVERAGE(F115,J115,N115,R115,V115)</f>
        <v>183.8</v>
      </c>
      <c r="AB115" s="82">
        <f>AVERAGE(F115,J115,N115,R115,V115)-D115</f>
        <v>146.8</v>
      </c>
      <c r="AC115" s="383"/>
    </row>
    <row r="116" spans="2:29" s="62" customFormat="1" ht="17.25" customHeight="1" thickBot="1">
      <c r="B116" s="366" t="s">
        <v>89</v>
      </c>
      <c r="C116" s="367"/>
      <c r="D116" s="83">
        <v>36</v>
      </c>
      <c r="E116" s="84">
        <v>156</v>
      </c>
      <c r="F116" s="80">
        <f>D116+E116</f>
        <v>192</v>
      </c>
      <c r="G116" s="377"/>
      <c r="H116" s="378"/>
      <c r="I116" s="86">
        <v>144</v>
      </c>
      <c r="J116" s="78">
        <f>D116+I116</f>
        <v>180</v>
      </c>
      <c r="K116" s="377"/>
      <c r="L116" s="378"/>
      <c r="M116" s="86">
        <v>157</v>
      </c>
      <c r="N116" s="78">
        <f>D116+M116</f>
        <v>193</v>
      </c>
      <c r="O116" s="377"/>
      <c r="P116" s="378"/>
      <c r="Q116" s="77">
        <v>190</v>
      </c>
      <c r="R116" s="80">
        <f>D116+Q116</f>
        <v>226</v>
      </c>
      <c r="S116" s="377"/>
      <c r="T116" s="378"/>
      <c r="U116" s="77">
        <v>172</v>
      </c>
      <c r="V116" s="80">
        <f>D116+U116</f>
        <v>208</v>
      </c>
      <c r="W116" s="377"/>
      <c r="X116" s="378"/>
      <c r="Y116" s="85">
        <f t="shared" si="3"/>
        <v>999</v>
      </c>
      <c r="Z116" s="86">
        <f>E116+I116+M116+Q116+U116</f>
        <v>819</v>
      </c>
      <c r="AA116" s="87">
        <f>AVERAGE(F116,J116,N116,R116,V116)</f>
        <v>199.8</v>
      </c>
      <c r="AB116" s="88">
        <f>AVERAGE(F116,J116,N116,R116,V116)-D116</f>
        <v>163.8</v>
      </c>
      <c r="AC116" s="384"/>
    </row>
    <row r="117" spans="2:29" s="62" customFormat="1" ht="49.5" customHeight="1">
      <c r="B117" s="421" t="s">
        <v>70</v>
      </c>
      <c r="C117" s="421"/>
      <c r="D117" s="63">
        <f>SUM(D118:D120)</f>
        <v>178</v>
      </c>
      <c r="E117" s="106">
        <f>SUM(E118:E120)</f>
        <v>342</v>
      </c>
      <c r="F117" s="92">
        <f>SUM(F118:F120)</f>
        <v>520</v>
      </c>
      <c r="G117" s="92">
        <f>F113</f>
        <v>573</v>
      </c>
      <c r="H117" s="70" t="str">
        <f>B113</f>
        <v>AQVA</v>
      </c>
      <c r="I117" s="108">
        <f>SUM(I118:I120)</f>
        <v>331</v>
      </c>
      <c r="J117" s="92">
        <f>SUM(J118:J120)</f>
        <v>509</v>
      </c>
      <c r="K117" s="92">
        <f>J109</f>
        <v>450</v>
      </c>
      <c r="L117" s="70" t="str">
        <f>B109</f>
        <v>Topauto</v>
      </c>
      <c r="M117" s="72">
        <f>SUM(M118:M120)</f>
        <v>310</v>
      </c>
      <c r="N117" s="94">
        <f>SUM(N118:N120)</f>
        <v>488</v>
      </c>
      <c r="O117" s="92">
        <f>N105</f>
        <v>453</v>
      </c>
      <c r="P117" s="70" t="str">
        <f>B105</f>
        <v>Silfer</v>
      </c>
      <c r="Q117" s="71">
        <f>SUM(Q118:Q120)</f>
        <v>300</v>
      </c>
      <c r="R117" s="94">
        <f>SUM(R118:R120)</f>
        <v>478</v>
      </c>
      <c r="S117" s="92">
        <f>R121</f>
        <v>525</v>
      </c>
      <c r="T117" s="70" t="str">
        <f>B121</f>
        <v>Raudtee</v>
      </c>
      <c r="U117" s="71">
        <f>SUM(U118:U120)</f>
        <v>325</v>
      </c>
      <c r="V117" s="94">
        <f>SUM(V118:V120)</f>
        <v>503</v>
      </c>
      <c r="W117" s="92">
        <f>V125</f>
        <v>529</v>
      </c>
      <c r="X117" s="70" t="str">
        <f>B125</f>
        <v>IRIS Fiber</v>
      </c>
      <c r="Y117" s="73">
        <f t="shared" si="3"/>
        <v>2498</v>
      </c>
      <c r="Z117" s="71">
        <f>SUM(Z118:Z120)</f>
        <v>1608</v>
      </c>
      <c r="AA117" s="91">
        <f>AVERAGE(AA118,AA119,AA120)</f>
        <v>166.53333333333333</v>
      </c>
      <c r="AB117" s="75">
        <f>AVERAGE(AB118,AB119,AB120)</f>
        <v>107.2</v>
      </c>
      <c r="AC117" s="382">
        <f>G118+K118+O118+S118+W118</f>
        <v>2</v>
      </c>
    </row>
    <row r="118" spans="2:29" s="62" customFormat="1" ht="17.25" customHeight="1">
      <c r="B118" s="361" t="s">
        <v>92</v>
      </c>
      <c r="C118" s="361"/>
      <c r="D118" s="76">
        <v>60</v>
      </c>
      <c r="E118" s="79">
        <v>127</v>
      </c>
      <c r="F118" s="80">
        <f>D118+E118</f>
        <v>187</v>
      </c>
      <c r="G118" s="373">
        <v>0</v>
      </c>
      <c r="H118" s="374"/>
      <c r="I118" s="79">
        <v>134</v>
      </c>
      <c r="J118" s="78">
        <f>D118+I118</f>
        <v>194</v>
      </c>
      <c r="K118" s="373">
        <v>1</v>
      </c>
      <c r="L118" s="374"/>
      <c r="M118" s="79">
        <v>96</v>
      </c>
      <c r="N118" s="78">
        <f>D118+M118</f>
        <v>156</v>
      </c>
      <c r="O118" s="373">
        <v>1</v>
      </c>
      <c r="P118" s="374"/>
      <c r="Q118" s="77">
        <v>102</v>
      </c>
      <c r="R118" s="80">
        <f>D118+Q118</f>
        <v>162</v>
      </c>
      <c r="S118" s="373">
        <v>0</v>
      </c>
      <c r="T118" s="374"/>
      <c r="U118" s="77">
        <v>130</v>
      </c>
      <c r="V118" s="80">
        <f>D118+U118</f>
        <v>190</v>
      </c>
      <c r="W118" s="373">
        <v>0</v>
      </c>
      <c r="X118" s="374"/>
      <c r="Y118" s="78">
        <f t="shared" si="3"/>
        <v>889</v>
      </c>
      <c r="Z118" s="79">
        <f>E118+I118+M118+Q118+U118</f>
        <v>589</v>
      </c>
      <c r="AA118" s="81">
        <f>AVERAGE(F118,J118,N118,R118,V118)</f>
        <v>177.8</v>
      </c>
      <c r="AB118" s="82">
        <f>AVERAGE(F118,J118,N118,R118,V118)-D118</f>
        <v>117.80000000000001</v>
      </c>
      <c r="AC118" s="383"/>
    </row>
    <row r="119" spans="2:29" s="62" customFormat="1" ht="17.25" customHeight="1">
      <c r="B119" s="361" t="s">
        <v>111</v>
      </c>
      <c r="C119" s="361"/>
      <c r="D119" s="76">
        <v>58</v>
      </c>
      <c r="E119" s="95">
        <v>93</v>
      </c>
      <c r="F119" s="80">
        <f>D119+E119</f>
        <v>151</v>
      </c>
      <c r="G119" s="375"/>
      <c r="H119" s="376"/>
      <c r="I119" s="79">
        <v>99</v>
      </c>
      <c r="J119" s="78">
        <f>D119+I119</f>
        <v>157</v>
      </c>
      <c r="K119" s="375"/>
      <c r="L119" s="376"/>
      <c r="M119" s="79">
        <v>109</v>
      </c>
      <c r="N119" s="78">
        <f>D119+M119</f>
        <v>167</v>
      </c>
      <c r="O119" s="375"/>
      <c r="P119" s="376"/>
      <c r="Q119" s="77">
        <v>100</v>
      </c>
      <c r="R119" s="80">
        <f>D119+Q119</f>
        <v>158</v>
      </c>
      <c r="S119" s="375"/>
      <c r="T119" s="376"/>
      <c r="U119" s="77">
        <v>112</v>
      </c>
      <c r="V119" s="80">
        <f>D119+U119</f>
        <v>170</v>
      </c>
      <c r="W119" s="375"/>
      <c r="X119" s="376"/>
      <c r="Y119" s="78">
        <f t="shared" si="3"/>
        <v>803</v>
      </c>
      <c r="Z119" s="79">
        <f>E119+I119+M119+Q119+U119</f>
        <v>513</v>
      </c>
      <c r="AA119" s="81">
        <f>AVERAGE(F119,J119,N119,R119,V119)</f>
        <v>160.6</v>
      </c>
      <c r="AB119" s="82">
        <f>AVERAGE(F119,J119,N119,R119,V119)-D119</f>
        <v>102.6</v>
      </c>
      <c r="AC119" s="383"/>
    </row>
    <row r="120" spans="2:29" s="62" customFormat="1" ht="17.25" customHeight="1" thickBot="1">
      <c r="B120" s="370" t="s">
        <v>93</v>
      </c>
      <c r="C120" s="370"/>
      <c r="D120" s="83">
        <v>60</v>
      </c>
      <c r="E120" s="84">
        <v>122</v>
      </c>
      <c r="F120" s="80">
        <f>D120+E120</f>
        <v>182</v>
      </c>
      <c r="G120" s="377"/>
      <c r="H120" s="378"/>
      <c r="I120" s="86">
        <v>98</v>
      </c>
      <c r="J120" s="78">
        <f>D120+I120</f>
        <v>158</v>
      </c>
      <c r="K120" s="377"/>
      <c r="L120" s="378"/>
      <c r="M120" s="86">
        <v>105</v>
      </c>
      <c r="N120" s="78">
        <f>D120+M120</f>
        <v>165</v>
      </c>
      <c r="O120" s="377"/>
      <c r="P120" s="378"/>
      <c r="Q120" s="77">
        <v>98</v>
      </c>
      <c r="R120" s="80">
        <f>D120+Q120</f>
        <v>158</v>
      </c>
      <c r="S120" s="377"/>
      <c r="T120" s="378"/>
      <c r="U120" s="77">
        <v>83</v>
      </c>
      <c r="V120" s="80">
        <f>D120+U120</f>
        <v>143</v>
      </c>
      <c r="W120" s="377"/>
      <c r="X120" s="378"/>
      <c r="Y120" s="85">
        <f t="shared" si="3"/>
        <v>806</v>
      </c>
      <c r="Z120" s="86">
        <f>E120+I120+M120+Q120+U120</f>
        <v>506</v>
      </c>
      <c r="AA120" s="87">
        <f>AVERAGE(F120,J120,N120,R120,V120)</f>
        <v>161.2</v>
      </c>
      <c r="AB120" s="88">
        <f>AVERAGE(F120,J120,N120,R120,V120)-D120</f>
        <v>101.19999999999999</v>
      </c>
      <c r="AC120" s="384"/>
    </row>
    <row r="121" spans="2:29" s="62" customFormat="1" ht="48" customHeight="1">
      <c r="B121" s="385" t="s">
        <v>71</v>
      </c>
      <c r="C121" s="386"/>
      <c r="D121" s="63">
        <f>SUM(D122:D124)</f>
        <v>115</v>
      </c>
      <c r="E121" s="106">
        <f>SUM(E122:E124)</f>
        <v>363</v>
      </c>
      <c r="F121" s="92">
        <f>SUM(F122:F124)</f>
        <v>478</v>
      </c>
      <c r="G121" s="92">
        <f>F109</f>
        <v>492</v>
      </c>
      <c r="H121" s="70" t="str">
        <f>B109</f>
        <v>Topauto</v>
      </c>
      <c r="I121" s="64">
        <f>SUM(I122:I124)</f>
        <v>365</v>
      </c>
      <c r="J121" s="92">
        <f>SUM(J122:J124)</f>
        <v>480</v>
      </c>
      <c r="K121" s="92">
        <f>J105</f>
        <v>492</v>
      </c>
      <c r="L121" s="70" t="str">
        <f>B105</f>
        <v>Silfer</v>
      </c>
      <c r="M121" s="72">
        <f>SUM(M122:M124)</f>
        <v>326</v>
      </c>
      <c r="N121" s="93">
        <f>SUM(N122:N124)</f>
        <v>441</v>
      </c>
      <c r="O121" s="92">
        <f>N125</f>
        <v>537</v>
      </c>
      <c r="P121" s="70" t="str">
        <f>B125</f>
        <v>IRIS Fiber</v>
      </c>
      <c r="Q121" s="71">
        <f>SUM(Q122:Q124)</f>
        <v>410</v>
      </c>
      <c r="R121" s="93">
        <f>SUM(R122:R124)</f>
        <v>525</v>
      </c>
      <c r="S121" s="92">
        <f>R117</f>
        <v>478</v>
      </c>
      <c r="T121" s="70" t="str">
        <f>B117</f>
        <v>Uhtna Puit</v>
      </c>
      <c r="U121" s="71">
        <f>SUM(U122:U124)</f>
        <v>424</v>
      </c>
      <c r="V121" s="93">
        <f>SUM(V122:V124)</f>
        <v>539</v>
      </c>
      <c r="W121" s="92">
        <f>V113</f>
        <v>523</v>
      </c>
      <c r="X121" s="70" t="str">
        <f>B113</f>
        <v>AQVA</v>
      </c>
      <c r="Y121" s="73">
        <f t="shared" si="3"/>
        <v>2463</v>
      </c>
      <c r="Z121" s="71">
        <f>SUM(Z122:Z124)</f>
        <v>1888</v>
      </c>
      <c r="AA121" s="91">
        <f>AVERAGE(AA122,AA123,AA124)</f>
        <v>164.20000000000002</v>
      </c>
      <c r="AB121" s="75">
        <f>AVERAGE(AB122,AB123,AB124)</f>
        <v>125.86666666666667</v>
      </c>
      <c r="AC121" s="382">
        <f>G122+K122+O122+S122+W122</f>
        <v>2</v>
      </c>
    </row>
    <row r="122" spans="2:29" s="62" customFormat="1" ht="17.25" customHeight="1">
      <c r="B122" s="355" t="s">
        <v>86</v>
      </c>
      <c r="C122" s="356"/>
      <c r="D122" s="76">
        <v>60</v>
      </c>
      <c r="E122" s="79">
        <v>64</v>
      </c>
      <c r="F122" s="80">
        <f>D122+E122</f>
        <v>124</v>
      </c>
      <c r="G122" s="373">
        <v>0</v>
      </c>
      <c r="H122" s="374"/>
      <c r="I122" s="79">
        <v>68</v>
      </c>
      <c r="J122" s="78">
        <f>D122+I122</f>
        <v>128</v>
      </c>
      <c r="K122" s="373">
        <v>0</v>
      </c>
      <c r="L122" s="374"/>
      <c r="M122" s="79">
        <v>64</v>
      </c>
      <c r="N122" s="78">
        <f>D122+M122</f>
        <v>124</v>
      </c>
      <c r="O122" s="373">
        <v>0</v>
      </c>
      <c r="P122" s="374"/>
      <c r="Q122" s="77">
        <v>79</v>
      </c>
      <c r="R122" s="80">
        <f>D122+Q122</f>
        <v>139</v>
      </c>
      <c r="S122" s="373">
        <v>1</v>
      </c>
      <c r="T122" s="374"/>
      <c r="U122" s="77">
        <v>74</v>
      </c>
      <c r="V122" s="80">
        <f>D122+U122</f>
        <v>134</v>
      </c>
      <c r="W122" s="373">
        <v>1</v>
      </c>
      <c r="X122" s="374"/>
      <c r="Y122" s="78">
        <f t="shared" si="3"/>
        <v>649</v>
      </c>
      <c r="Z122" s="79">
        <f>E122+I122+M122+Q122+U122</f>
        <v>349</v>
      </c>
      <c r="AA122" s="81">
        <f>AVERAGE(F122,J122,N122,R122,V122)</f>
        <v>129.8</v>
      </c>
      <c r="AB122" s="82">
        <f>AVERAGE(F122,J122,N122,R122,V122)-D122</f>
        <v>69.80000000000001</v>
      </c>
      <c r="AC122" s="383"/>
    </row>
    <row r="123" spans="2:29" s="62" customFormat="1" ht="17.25" customHeight="1">
      <c r="B123" s="355" t="s">
        <v>85</v>
      </c>
      <c r="C123" s="356"/>
      <c r="D123" s="76">
        <v>27</v>
      </c>
      <c r="E123" s="77">
        <v>165</v>
      </c>
      <c r="F123" s="80">
        <f>D123+E123</f>
        <v>192</v>
      </c>
      <c r="G123" s="375"/>
      <c r="H123" s="376"/>
      <c r="I123" s="79">
        <v>125</v>
      </c>
      <c r="J123" s="78">
        <f>D123+I123</f>
        <v>152</v>
      </c>
      <c r="K123" s="375"/>
      <c r="L123" s="376"/>
      <c r="M123" s="79">
        <v>105</v>
      </c>
      <c r="N123" s="78">
        <f>D123+M123</f>
        <v>132</v>
      </c>
      <c r="O123" s="375"/>
      <c r="P123" s="376"/>
      <c r="Q123" s="77">
        <v>138</v>
      </c>
      <c r="R123" s="80">
        <f>D123+Q123</f>
        <v>165</v>
      </c>
      <c r="S123" s="375"/>
      <c r="T123" s="376"/>
      <c r="U123" s="77">
        <v>158</v>
      </c>
      <c r="V123" s="80">
        <f>D123+U123</f>
        <v>185</v>
      </c>
      <c r="W123" s="375"/>
      <c r="X123" s="376"/>
      <c r="Y123" s="78">
        <f t="shared" si="3"/>
        <v>826</v>
      </c>
      <c r="Z123" s="79">
        <f>E123+I123+M123+Q123+U123</f>
        <v>691</v>
      </c>
      <c r="AA123" s="81">
        <f>AVERAGE(F123,J123,N123,R123,V123)</f>
        <v>165.2</v>
      </c>
      <c r="AB123" s="82">
        <f>AVERAGE(F123,J123,N123,R123,V123)-D123</f>
        <v>138.2</v>
      </c>
      <c r="AC123" s="383"/>
    </row>
    <row r="124" spans="2:29" s="62" customFormat="1" ht="17.25" customHeight="1" thickBot="1">
      <c r="B124" s="366" t="s">
        <v>84</v>
      </c>
      <c r="C124" s="367"/>
      <c r="D124" s="83">
        <v>28</v>
      </c>
      <c r="E124" s="84">
        <v>134</v>
      </c>
      <c r="F124" s="80">
        <f>D124+E124</f>
        <v>162</v>
      </c>
      <c r="G124" s="377"/>
      <c r="H124" s="378"/>
      <c r="I124" s="86">
        <v>172</v>
      </c>
      <c r="J124" s="78">
        <f>D124+I124</f>
        <v>200</v>
      </c>
      <c r="K124" s="377"/>
      <c r="L124" s="378"/>
      <c r="M124" s="86">
        <v>157</v>
      </c>
      <c r="N124" s="78">
        <f>D124+M124</f>
        <v>185</v>
      </c>
      <c r="O124" s="377"/>
      <c r="P124" s="378"/>
      <c r="Q124" s="77">
        <v>193</v>
      </c>
      <c r="R124" s="80">
        <f>D124+Q124</f>
        <v>221</v>
      </c>
      <c r="S124" s="377"/>
      <c r="T124" s="378"/>
      <c r="U124" s="77">
        <v>192</v>
      </c>
      <c r="V124" s="80">
        <f>D124+U124</f>
        <v>220</v>
      </c>
      <c r="W124" s="377"/>
      <c r="X124" s="378"/>
      <c r="Y124" s="85">
        <f t="shared" si="3"/>
        <v>988</v>
      </c>
      <c r="Z124" s="86">
        <f>E124+I124+M124+Q124+U124</f>
        <v>848</v>
      </c>
      <c r="AA124" s="87">
        <f>AVERAGE(F124,J124,N124,R124,V124)</f>
        <v>197.6</v>
      </c>
      <c r="AB124" s="88">
        <f>AVERAGE(F124,J124,N124,R124,V124)-D124</f>
        <v>169.6</v>
      </c>
      <c r="AC124" s="384"/>
    </row>
    <row r="125" spans="2:29" s="62" customFormat="1" ht="49.5" customHeight="1">
      <c r="B125" s="389" t="s">
        <v>72</v>
      </c>
      <c r="C125" s="389"/>
      <c r="D125" s="63">
        <f>SUM(D126:D128)</f>
        <v>143</v>
      </c>
      <c r="E125" s="106">
        <f>SUM(E126:E128)</f>
        <v>402</v>
      </c>
      <c r="F125" s="92">
        <f>SUM(F126:F128)</f>
        <v>545</v>
      </c>
      <c r="G125" s="92">
        <f>F105</f>
        <v>444</v>
      </c>
      <c r="H125" s="70" t="str">
        <f>B105</f>
        <v>Silfer</v>
      </c>
      <c r="I125" s="64">
        <f>SUM(I126:I128)</f>
        <v>388</v>
      </c>
      <c r="J125" s="92">
        <f>SUM(J126:J128)</f>
        <v>531</v>
      </c>
      <c r="K125" s="92">
        <f>J113</f>
        <v>551</v>
      </c>
      <c r="L125" s="70" t="str">
        <f>B113</f>
        <v>AQVA</v>
      </c>
      <c r="M125" s="72">
        <f>SUM(M126:M128)</f>
        <v>394</v>
      </c>
      <c r="N125" s="94">
        <f>SUM(N126:N128)</f>
        <v>537</v>
      </c>
      <c r="O125" s="92">
        <f>N121</f>
        <v>441</v>
      </c>
      <c r="P125" s="70" t="str">
        <f>B121</f>
        <v>Raudtee</v>
      </c>
      <c r="Q125" s="71">
        <f>SUM(Q126:Q128)</f>
        <v>363</v>
      </c>
      <c r="R125" s="94">
        <f>SUM(R126:R128)</f>
        <v>506</v>
      </c>
      <c r="S125" s="92">
        <f>R109</f>
        <v>494</v>
      </c>
      <c r="T125" s="70" t="str">
        <f>B109</f>
        <v>Topauto</v>
      </c>
      <c r="U125" s="71">
        <f>SUM(U126:U128)</f>
        <v>386</v>
      </c>
      <c r="V125" s="94">
        <f>SUM(V126:V128)</f>
        <v>529</v>
      </c>
      <c r="W125" s="92">
        <f>V117</f>
        <v>503</v>
      </c>
      <c r="X125" s="70" t="str">
        <f>B117</f>
        <v>Uhtna Puit</v>
      </c>
      <c r="Y125" s="73">
        <f t="shared" si="3"/>
        <v>2648</v>
      </c>
      <c r="Z125" s="71">
        <f>SUM(Z126:Z128)</f>
        <v>1933</v>
      </c>
      <c r="AA125" s="91">
        <f>AVERAGE(AA126,AA127,AA128)</f>
        <v>176.53333333333333</v>
      </c>
      <c r="AB125" s="75">
        <f>AVERAGE(AB126,AB127,AB128)</f>
        <v>128.86666666666667</v>
      </c>
      <c r="AC125" s="382">
        <f>G126+K126+O126+S126+W126</f>
        <v>4</v>
      </c>
    </row>
    <row r="126" spans="2:29" s="62" customFormat="1" ht="17.25" customHeight="1">
      <c r="B126" s="361" t="s">
        <v>98</v>
      </c>
      <c r="C126" s="361"/>
      <c r="D126" s="76">
        <v>60</v>
      </c>
      <c r="E126" s="77">
        <v>134</v>
      </c>
      <c r="F126" s="80">
        <f>D126+E126</f>
        <v>194</v>
      </c>
      <c r="G126" s="373">
        <v>1</v>
      </c>
      <c r="H126" s="374"/>
      <c r="I126" s="79">
        <v>129</v>
      </c>
      <c r="J126" s="78">
        <f>D126+I126</f>
        <v>189</v>
      </c>
      <c r="K126" s="373">
        <v>0</v>
      </c>
      <c r="L126" s="374"/>
      <c r="M126" s="79">
        <v>137</v>
      </c>
      <c r="N126" s="78">
        <f>D126+M126</f>
        <v>197</v>
      </c>
      <c r="O126" s="373">
        <v>1</v>
      </c>
      <c r="P126" s="374"/>
      <c r="Q126" s="77">
        <v>138</v>
      </c>
      <c r="R126" s="80">
        <f>D126+Q126</f>
        <v>198</v>
      </c>
      <c r="S126" s="373">
        <v>1</v>
      </c>
      <c r="T126" s="374"/>
      <c r="U126" s="77">
        <v>145</v>
      </c>
      <c r="V126" s="80">
        <f>D126+U126</f>
        <v>205</v>
      </c>
      <c r="W126" s="373">
        <v>1</v>
      </c>
      <c r="X126" s="374"/>
      <c r="Y126" s="78">
        <f>F126+J126+N126+R126+V126</f>
        <v>983</v>
      </c>
      <c r="Z126" s="79">
        <f>E126+I126+M126+Q126+U126</f>
        <v>683</v>
      </c>
      <c r="AA126" s="81">
        <f>AVERAGE(F126,J126,N126,R126,V126)</f>
        <v>196.6</v>
      </c>
      <c r="AB126" s="82">
        <f>AVERAGE(F126,J126,N126,R126,V126)-D126</f>
        <v>136.6</v>
      </c>
      <c r="AC126" s="383"/>
    </row>
    <row r="127" spans="2:29" s="62" customFormat="1" ht="17.25" customHeight="1">
      <c r="B127" s="361" t="s">
        <v>82</v>
      </c>
      <c r="C127" s="361"/>
      <c r="D127" s="76">
        <v>55</v>
      </c>
      <c r="E127" s="77">
        <v>128</v>
      </c>
      <c r="F127" s="80">
        <f>D127+E127</f>
        <v>183</v>
      </c>
      <c r="G127" s="375"/>
      <c r="H127" s="376"/>
      <c r="I127" s="79">
        <v>133</v>
      </c>
      <c r="J127" s="78">
        <f>D127+I127</f>
        <v>188</v>
      </c>
      <c r="K127" s="375"/>
      <c r="L127" s="376"/>
      <c r="M127" s="79">
        <v>101</v>
      </c>
      <c r="N127" s="78">
        <f>D127+M127</f>
        <v>156</v>
      </c>
      <c r="O127" s="375"/>
      <c r="P127" s="376"/>
      <c r="Q127" s="77">
        <v>92</v>
      </c>
      <c r="R127" s="80">
        <f>D127+Q127</f>
        <v>147</v>
      </c>
      <c r="S127" s="375"/>
      <c r="T127" s="376"/>
      <c r="U127" s="77">
        <v>93</v>
      </c>
      <c r="V127" s="80">
        <f>D127+U127</f>
        <v>148</v>
      </c>
      <c r="W127" s="375"/>
      <c r="X127" s="376"/>
      <c r="Y127" s="78">
        <f>F127+J127+N127+R127+V127</f>
        <v>822</v>
      </c>
      <c r="Z127" s="79">
        <f>E127+I127+M127+Q127+U127</f>
        <v>547</v>
      </c>
      <c r="AA127" s="81">
        <f>AVERAGE(F127,J127,N127,R127,V127)</f>
        <v>164.4</v>
      </c>
      <c r="AB127" s="82">
        <f>AVERAGE(F127,J127,N127,R127,V127)-D127</f>
        <v>109.4</v>
      </c>
      <c r="AC127" s="383"/>
    </row>
    <row r="128" spans="2:29" s="62" customFormat="1" ht="17.25" customHeight="1" thickBot="1">
      <c r="B128" s="370" t="s">
        <v>97</v>
      </c>
      <c r="C128" s="370"/>
      <c r="D128" s="83">
        <v>28</v>
      </c>
      <c r="E128" s="84">
        <v>140</v>
      </c>
      <c r="F128" s="85">
        <f>D128+E128</f>
        <v>168</v>
      </c>
      <c r="G128" s="377"/>
      <c r="H128" s="378"/>
      <c r="I128" s="86">
        <v>126</v>
      </c>
      <c r="J128" s="85">
        <f>D128+I128</f>
        <v>154</v>
      </c>
      <c r="K128" s="377"/>
      <c r="L128" s="378"/>
      <c r="M128" s="86">
        <v>156</v>
      </c>
      <c r="N128" s="85">
        <f>D128+M128</f>
        <v>184</v>
      </c>
      <c r="O128" s="377"/>
      <c r="P128" s="378"/>
      <c r="Q128" s="86">
        <v>133</v>
      </c>
      <c r="R128" s="85">
        <f>D128+Q128</f>
        <v>161</v>
      </c>
      <c r="S128" s="377"/>
      <c r="T128" s="378"/>
      <c r="U128" s="86">
        <v>148</v>
      </c>
      <c r="V128" s="85">
        <f>D128+U128</f>
        <v>176</v>
      </c>
      <c r="W128" s="377"/>
      <c r="X128" s="378"/>
      <c r="Y128" s="85">
        <f>F128+J128+N128+R128+V128</f>
        <v>843</v>
      </c>
      <c r="Z128" s="86">
        <f>E128+I128+M128+Q128+U128</f>
        <v>703</v>
      </c>
      <c r="AA128" s="87">
        <f>AVERAGE(F128,J128,N128,R128,V128)</f>
        <v>168.6</v>
      </c>
      <c r="AB128" s="88">
        <f>AVERAGE(F128,J128,N128,R128,V128)-D128</f>
        <v>140.6</v>
      </c>
      <c r="AC128" s="384"/>
    </row>
    <row r="129" spans="2:29" s="62" customFormat="1" ht="17.25" customHeight="1">
      <c r="B129" s="96"/>
      <c r="C129" s="96"/>
      <c r="D129" s="97"/>
      <c r="E129" s="98"/>
      <c r="F129" s="99"/>
      <c r="G129" s="100"/>
      <c r="H129" s="100"/>
      <c r="I129" s="98"/>
      <c r="J129" s="99"/>
      <c r="K129" s="100"/>
      <c r="L129" s="100"/>
      <c r="M129" s="98"/>
      <c r="N129" s="99"/>
      <c r="O129" s="100"/>
      <c r="P129" s="100"/>
      <c r="Q129" s="98"/>
      <c r="R129" s="99"/>
      <c r="S129" s="100"/>
      <c r="T129" s="100"/>
      <c r="U129" s="98"/>
      <c r="V129" s="99"/>
      <c r="W129" s="100"/>
      <c r="X129" s="100"/>
      <c r="Y129" s="99"/>
      <c r="Z129" s="109"/>
      <c r="AA129" s="102"/>
      <c r="AB129" s="101"/>
      <c r="AC129" s="103"/>
    </row>
    <row r="130" spans="2:29" ht="27.75" customHeight="1">
      <c r="B130" s="1"/>
      <c r="C130" s="1"/>
      <c r="D130" s="1"/>
      <c r="E130" s="42"/>
      <c r="F130" s="43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42"/>
    </row>
    <row r="131" spans="2:7" ht="20.25">
      <c r="B131" s="180"/>
      <c r="C131" s="181"/>
      <c r="D131" s="181"/>
      <c r="E131" s="181"/>
      <c r="F131" s="181"/>
      <c r="G131" s="182"/>
    </row>
  </sheetData>
  <sheetProtection/>
  <mergeCells count="291">
    <mergeCell ref="B104:C104"/>
    <mergeCell ref="G104:H104"/>
    <mergeCell ref="K104:L104"/>
    <mergeCell ref="O104:P104"/>
    <mergeCell ref="F101:R102"/>
    <mergeCell ref="W101:Z102"/>
    <mergeCell ref="B103:C103"/>
    <mergeCell ref="G103:H103"/>
    <mergeCell ref="K103:L103"/>
    <mergeCell ref="O103:P103"/>
    <mergeCell ref="S103:T103"/>
    <mergeCell ref="W103:X103"/>
    <mergeCell ref="S104:T104"/>
    <mergeCell ref="W104:X104"/>
    <mergeCell ref="B105:C105"/>
    <mergeCell ref="AC105:AC108"/>
    <mergeCell ref="B106:C106"/>
    <mergeCell ref="G106:H108"/>
    <mergeCell ref="K106:L108"/>
    <mergeCell ref="O106:P108"/>
    <mergeCell ref="S106:T108"/>
    <mergeCell ref="W106:X108"/>
    <mergeCell ref="B107:C107"/>
    <mergeCell ref="B108:C108"/>
    <mergeCell ref="B109:C109"/>
    <mergeCell ref="AC109:AC112"/>
    <mergeCell ref="B110:C110"/>
    <mergeCell ref="G110:H112"/>
    <mergeCell ref="K110:L112"/>
    <mergeCell ref="O110:P112"/>
    <mergeCell ref="S110:T112"/>
    <mergeCell ref="W110:X112"/>
    <mergeCell ref="B111:C111"/>
    <mergeCell ref="B112:C112"/>
    <mergeCell ref="B113:C113"/>
    <mergeCell ref="AC113:AC116"/>
    <mergeCell ref="B114:C114"/>
    <mergeCell ref="G114:H116"/>
    <mergeCell ref="K114:L116"/>
    <mergeCell ref="O114:P116"/>
    <mergeCell ref="S114:T116"/>
    <mergeCell ref="W114:X116"/>
    <mergeCell ref="B115:C115"/>
    <mergeCell ref="B116:C116"/>
    <mergeCell ref="B117:C117"/>
    <mergeCell ref="AC117:AC120"/>
    <mergeCell ref="B118:C118"/>
    <mergeCell ref="G118:H120"/>
    <mergeCell ref="K118:L120"/>
    <mergeCell ref="O118:P120"/>
    <mergeCell ref="S118:T120"/>
    <mergeCell ref="W118:X120"/>
    <mergeCell ref="B121:C121"/>
    <mergeCell ref="AC121:AC124"/>
    <mergeCell ref="B122:C122"/>
    <mergeCell ref="G122:H124"/>
    <mergeCell ref="K122:L124"/>
    <mergeCell ref="O122:P124"/>
    <mergeCell ref="S122:T124"/>
    <mergeCell ref="W122:X124"/>
    <mergeCell ref="AC125:AC128"/>
    <mergeCell ref="G126:H128"/>
    <mergeCell ref="K126:L128"/>
    <mergeCell ref="O126:P128"/>
    <mergeCell ref="S126:T128"/>
    <mergeCell ref="W126:X128"/>
    <mergeCell ref="W71:X71"/>
    <mergeCell ref="B123:C123"/>
    <mergeCell ref="B124:C124"/>
    <mergeCell ref="B125:C125"/>
    <mergeCell ref="S71:T71"/>
    <mergeCell ref="B85:C85"/>
    <mergeCell ref="B89:C89"/>
    <mergeCell ref="B93:C93"/>
    <mergeCell ref="B119:C119"/>
    <mergeCell ref="B120:C120"/>
    <mergeCell ref="B127:C127"/>
    <mergeCell ref="G71:H71"/>
    <mergeCell ref="K71:L71"/>
    <mergeCell ref="O71:P71"/>
    <mergeCell ref="B73:C73"/>
    <mergeCell ref="B76:C76"/>
    <mergeCell ref="B77:C77"/>
    <mergeCell ref="B79:C79"/>
    <mergeCell ref="B80:C80"/>
    <mergeCell ref="B81:C81"/>
    <mergeCell ref="B128:C128"/>
    <mergeCell ref="F69:R70"/>
    <mergeCell ref="S72:T72"/>
    <mergeCell ref="W72:X72"/>
    <mergeCell ref="B72:C72"/>
    <mergeCell ref="G72:H72"/>
    <mergeCell ref="K72:L72"/>
    <mergeCell ref="O72:P72"/>
    <mergeCell ref="W69:Z70"/>
    <mergeCell ref="B71:C71"/>
    <mergeCell ref="AC73:AC76"/>
    <mergeCell ref="G74:H76"/>
    <mergeCell ref="K74:L76"/>
    <mergeCell ref="O74:P76"/>
    <mergeCell ref="S74:T76"/>
    <mergeCell ref="W74:X76"/>
    <mergeCell ref="AC77:AC80"/>
    <mergeCell ref="G78:H80"/>
    <mergeCell ref="K78:L80"/>
    <mergeCell ref="O78:P80"/>
    <mergeCell ref="S78:T80"/>
    <mergeCell ref="W78:X80"/>
    <mergeCell ref="AC81:AC84"/>
    <mergeCell ref="B82:C82"/>
    <mergeCell ref="G82:H84"/>
    <mergeCell ref="K82:L84"/>
    <mergeCell ref="O82:P84"/>
    <mergeCell ref="S82:T84"/>
    <mergeCell ref="W82:X84"/>
    <mergeCell ref="B83:C83"/>
    <mergeCell ref="B84:C84"/>
    <mergeCell ref="AC85:AC88"/>
    <mergeCell ref="B86:C86"/>
    <mergeCell ref="G86:H88"/>
    <mergeCell ref="K86:L88"/>
    <mergeCell ref="O86:P88"/>
    <mergeCell ref="S86:T88"/>
    <mergeCell ref="W86:X88"/>
    <mergeCell ref="B87:C87"/>
    <mergeCell ref="B88:C88"/>
    <mergeCell ref="AC89:AC92"/>
    <mergeCell ref="B90:C90"/>
    <mergeCell ref="G90:H92"/>
    <mergeCell ref="K90:L92"/>
    <mergeCell ref="O90:P92"/>
    <mergeCell ref="S90:T92"/>
    <mergeCell ref="W90:X92"/>
    <mergeCell ref="B91:C91"/>
    <mergeCell ref="B92:C92"/>
    <mergeCell ref="B11:C11"/>
    <mergeCell ref="B10:C10"/>
    <mergeCell ref="B9:C9"/>
    <mergeCell ref="AC93:AC96"/>
    <mergeCell ref="B94:C94"/>
    <mergeCell ref="G94:H96"/>
    <mergeCell ref="K94:L96"/>
    <mergeCell ref="O94:P96"/>
    <mergeCell ref="S94:T96"/>
    <mergeCell ref="W94:X96"/>
    <mergeCell ref="F4:R5"/>
    <mergeCell ref="G6:H6"/>
    <mergeCell ref="W4:Z5"/>
    <mergeCell ref="S6:T6"/>
    <mergeCell ref="W6:X6"/>
    <mergeCell ref="K6:L6"/>
    <mergeCell ref="O6:P6"/>
    <mergeCell ref="S7:T7"/>
    <mergeCell ref="W7:X7"/>
    <mergeCell ref="B6:C6"/>
    <mergeCell ref="B8:C8"/>
    <mergeCell ref="K7:L7"/>
    <mergeCell ref="O7:P7"/>
    <mergeCell ref="B7:C7"/>
    <mergeCell ref="G7:H7"/>
    <mergeCell ref="AC8:AC11"/>
    <mergeCell ref="G9:H11"/>
    <mergeCell ref="K9:L11"/>
    <mergeCell ref="O9:P11"/>
    <mergeCell ref="S9:T11"/>
    <mergeCell ref="W9:X11"/>
    <mergeCell ref="B12:C12"/>
    <mergeCell ref="AC12:AC15"/>
    <mergeCell ref="G13:H15"/>
    <mergeCell ref="K13:L15"/>
    <mergeCell ref="O13:P15"/>
    <mergeCell ref="S13:T15"/>
    <mergeCell ref="W13:X15"/>
    <mergeCell ref="B14:C14"/>
    <mergeCell ref="B15:C15"/>
    <mergeCell ref="B13:C13"/>
    <mergeCell ref="B16:C16"/>
    <mergeCell ref="AC16:AC19"/>
    <mergeCell ref="B17:C17"/>
    <mergeCell ref="G17:H19"/>
    <mergeCell ref="K17:L19"/>
    <mergeCell ref="O17:P19"/>
    <mergeCell ref="S17:T19"/>
    <mergeCell ref="W17:X19"/>
    <mergeCell ref="B18:C18"/>
    <mergeCell ref="B19:C19"/>
    <mergeCell ref="B20:C20"/>
    <mergeCell ref="AC20:AC23"/>
    <mergeCell ref="G21:H23"/>
    <mergeCell ref="K21:L23"/>
    <mergeCell ref="O21:P23"/>
    <mergeCell ref="S21:T23"/>
    <mergeCell ref="W21:X23"/>
    <mergeCell ref="B22:C22"/>
    <mergeCell ref="B23:C23"/>
    <mergeCell ref="B24:C24"/>
    <mergeCell ref="AC24:AC27"/>
    <mergeCell ref="B25:C25"/>
    <mergeCell ref="G25:H27"/>
    <mergeCell ref="K25:L27"/>
    <mergeCell ref="O25:P27"/>
    <mergeCell ref="S25:T27"/>
    <mergeCell ref="W25:X27"/>
    <mergeCell ref="B26:C26"/>
    <mergeCell ref="B27:C27"/>
    <mergeCell ref="B28:C28"/>
    <mergeCell ref="AC28:AC31"/>
    <mergeCell ref="B29:C29"/>
    <mergeCell ref="G29:H31"/>
    <mergeCell ref="K29:L31"/>
    <mergeCell ref="O29:P31"/>
    <mergeCell ref="S29:T31"/>
    <mergeCell ref="W29:X31"/>
    <mergeCell ref="B30:C30"/>
    <mergeCell ref="B31:C31"/>
    <mergeCell ref="G39:H39"/>
    <mergeCell ref="K39:L39"/>
    <mergeCell ref="O39:P39"/>
    <mergeCell ref="F36:R37"/>
    <mergeCell ref="W36:Z37"/>
    <mergeCell ref="B38:C38"/>
    <mergeCell ref="G38:H38"/>
    <mergeCell ref="K38:L38"/>
    <mergeCell ref="O38:P38"/>
    <mergeCell ref="S38:T38"/>
    <mergeCell ref="W38:X38"/>
    <mergeCell ref="S39:T39"/>
    <mergeCell ref="W39:X39"/>
    <mergeCell ref="B40:C40"/>
    <mergeCell ref="AC40:AC43"/>
    <mergeCell ref="G41:H43"/>
    <mergeCell ref="K41:L43"/>
    <mergeCell ref="O41:P43"/>
    <mergeCell ref="S41:T43"/>
    <mergeCell ref="W41:X43"/>
    <mergeCell ref="B39:C39"/>
    <mergeCell ref="AC44:AC47"/>
    <mergeCell ref="G45:H47"/>
    <mergeCell ref="K45:L47"/>
    <mergeCell ref="O45:P47"/>
    <mergeCell ref="S45:T47"/>
    <mergeCell ref="W45:X47"/>
    <mergeCell ref="AC48:AC51"/>
    <mergeCell ref="B49:C49"/>
    <mergeCell ref="G49:H51"/>
    <mergeCell ref="K49:L51"/>
    <mergeCell ref="O49:P51"/>
    <mergeCell ref="S49:T51"/>
    <mergeCell ref="W49:X51"/>
    <mergeCell ref="B50:C50"/>
    <mergeCell ref="B48:C48"/>
    <mergeCell ref="AC60:AC63"/>
    <mergeCell ref="AC52:AC55"/>
    <mergeCell ref="B53:C53"/>
    <mergeCell ref="G53:H55"/>
    <mergeCell ref="K53:L55"/>
    <mergeCell ref="O53:P55"/>
    <mergeCell ref="S53:T55"/>
    <mergeCell ref="W53:X55"/>
    <mergeCell ref="B54:C54"/>
    <mergeCell ref="AC56:AC59"/>
    <mergeCell ref="S57:T59"/>
    <mergeCell ref="W57:X59"/>
    <mergeCell ref="B58:C58"/>
    <mergeCell ref="S61:T63"/>
    <mergeCell ref="W61:X63"/>
    <mergeCell ref="B63:C63"/>
    <mergeCell ref="B60:C60"/>
    <mergeCell ref="B61:C61"/>
    <mergeCell ref="G61:H63"/>
    <mergeCell ref="K61:L63"/>
    <mergeCell ref="O61:P63"/>
    <mergeCell ref="B62:C62"/>
    <mergeCell ref="B41:C41"/>
    <mergeCell ref="B42:C42"/>
    <mergeCell ref="B43:C43"/>
    <mergeCell ref="B57:C57"/>
    <mergeCell ref="G57:H59"/>
    <mergeCell ref="K57:L59"/>
    <mergeCell ref="O57:P59"/>
    <mergeCell ref="B44:C44"/>
    <mergeCell ref="B126:C126"/>
    <mergeCell ref="B45:C45"/>
    <mergeCell ref="B55:C55"/>
    <mergeCell ref="B56:C56"/>
    <mergeCell ref="B51:C51"/>
    <mergeCell ref="B52:C52"/>
    <mergeCell ref="B47:C47"/>
    <mergeCell ref="B46:C46"/>
    <mergeCell ref="B95:C95"/>
    <mergeCell ref="B96:C96"/>
  </mergeCells>
  <conditionalFormatting sqref="W113 N114:N129 D105:E107 F105:G105 I105:I107 J105:K105 M105:M107 N105:O105 Q105:Q107 R105:S105 R114:R120 R122:R129 R106:R112 S109 W121 V106:V108 J106:J124 G121 Z121:AA123 Z117:AA119 Z109:AA111 Z113:AA115 O121 Z105:AA107 K121 G109 G113 R57:R59 J126:J129 U151:V153 N106:N108 K108:K109 N110:N112 K113 W117 S117 O117 K117 F106:F116 W125 S125 Z125:AA129 O125 F118:F129 G125 U147:V149 N57:N67 U139:V141 U143:V145 W16 V105:W105 I40:I42 J40:K40 N21:N27 V13:V19 F61:F67 D135:E137 F135:G135 I135:I137 J135:K135 M135:M137 N135:O135 Q135:Q137 R135:S135 U135:U137 V135:W135 D8:E10 F8:G8 I8:I10 J8:K8 M8:M10 N8:O8 Q8:Q10 R8:S8 R21:R23 R25:R27 E40:E42 V136:V137 Q139:R141 Q143:R145 Q147:R149 W151 M151:N153 G147 Z151:AA153 Z147:AA149 Z139:AA141 S151 Z143:AA145 O151 Z135:AA137 K151 G139 G143 V57:V59 V21:V23 I151:J153 V25:V27 D143:F145 V9:V11 R9:R11 W139 M139:N141 S139 I147:J149 O139 D139:F141 K138:K139 R17:R19 M24:M26 W143 M143:N145 S143 I139:J141 O143 D151:F153 K143 D147:F149 W147 M147:N149 S147 I143:J145 O147 K147 W155 R136:R137 S155 N136:N137 O155 J136:J137 K155 F136:F137 G155 Z28:AA33 N17:N19 G20 G24 Z24:AA26 Z20:AA22 Z12:AA14 Z16:AA18 O24 Z8:AA10 K24 G12 G16 V61:V67 J9:J11 O12 Z60:AA67 V41:V43 R53:R55 J21:J33 S12 V53:V55 K11:K12 R61:R67 R41:R43 N9:N15 I12:J14 V45:V47 J61:J67 Q12:R14 J17:J19 F9:F27 V49:V51 R49:R51 F29:F33 K28 G151 D40:D41 F41:F59 N53:N55 G52 G56 Z56:AA58 Z52:AA54 Z44:AA46 Z48:AA50 Z40:AA42 K56 G44 G48 U96 O44 R45:R47 N40:O40 K43:K44 F40:G40 N41:N47 O60 K48 M40:M42 N49:N51 J41:J51 J53:J59 Q96 Q40:Q42 R40:S40 U40:U42 V40:W40 Q151:R153 D117:E119 F117:G117 U105:U107 U8:U10 V8:W8 R29:R33 Q155:R158 M96 Z155:AA158 Z96:AA96 I155:J158 D96:E96 D155:F158 V110:V129 M155:N158 I96 U155:V158 D109:E111 D113:E115 D121:E123 D125:E129 I109:I111 I113:I115 I117:I119 I121:I123 I125:I129 J125:K125 M109:M111 N109:O109 M113:M115 N113:O113 M117:M119 M121:M123 M125:M129 Q109:Q111 Q113:Q115 R113:S113 Q117:Q119 Q121:Q123 R121:S121 Q125:Q129 U109:U111 V109:W109 U113:U115 U117:U119 U121:U123 U125:U129 D44:E46 D48:E50 D52:E54 D56:E58 D60:E67 F60:G60 I44:I46 I48:I50 I52:I54 J52:K52 I56:I58 I60:I67 J60:K60 M44:M46 M48:M50 N48:O48 M52:M54 N52:O52 M56:M58 N56:O56 M60:M67 Q44:Q46 R44:S44 Q48:Q50 R48:S48 Q52:Q54 R52:S52 Q56:Q58 R56:S56 Q60:Q67 R60:S60 U44:U46 V44:W44 U48:U50 V48:W48 U52:U54 V52:W52 U56:U58 V56:W56 U60:U67 V60:W60 D12:E14 D16:E18 D20:E22 D24:E26 D28:E33 F28:G28 I16:I18 J16:K16 I20:I22 J20:K20 I24:I26 I28:I33 M12:M14 M16:M18 N16:O16 M20:M22 N20:O20 N29:N33 M28:M33 N28:O28 Q16:Q18 R16:S16 Q20:Q22 R20:S20 Q24:Q26 R24:S24 Q28:Q33 R28:S28 U12:U14 V12:W12 U16:U18 U20:U22 V20:W20 U24:U26 V24:W24 U28:U33 V28:W28 V29:V33">
    <cfRule type="cellIs" priority="1" dxfId="1" operator="between" stopIfTrue="1">
      <formula>200</formula>
      <formula>300</formula>
    </cfRule>
  </conditionalFormatting>
  <conditionalFormatting sqref="AB5:AB33 AB96 AB102:AB129 AB132:AB158 AB37:AB67">
    <cfRule type="cellIs" priority="2" dxfId="0" operator="between" stopIfTrue="1">
      <formula>200</formula>
      <formula>300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C131"/>
  <sheetViews>
    <sheetView zoomScale="80" zoomScaleNormal="80" workbookViewId="0" topLeftCell="A1">
      <selection activeCell="D7" sqref="D7"/>
    </sheetView>
  </sheetViews>
  <sheetFormatPr defaultColWidth="9.140625" defaultRowHeight="12.75"/>
  <cols>
    <col min="1" max="1" width="1.421875" style="40" customWidth="1"/>
    <col min="2" max="2" width="18.421875" style="40" customWidth="1"/>
    <col min="3" max="3" width="11.00390625" style="40" customWidth="1"/>
    <col min="4" max="4" width="7.7109375" style="40" customWidth="1"/>
    <col min="5" max="5" width="7.57421875" style="117" hidden="1" customWidth="1"/>
    <col min="6" max="6" width="8.00390625" style="118" customWidth="1"/>
    <col min="7" max="7" width="7.7109375" style="40" customWidth="1"/>
    <col min="8" max="8" width="8.421875" style="40" customWidth="1"/>
    <col min="9" max="9" width="7.28125" style="40" hidden="1" customWidth="1"/>
    <col min="10" max="11" width="7.7109375" style="40" customWidth="1"/>
    <col min="12" max="12" width="8.7109375" style="40" customWidth="1"/>
    <col min="13" max="13" width="7.00390625" style="40" hidden="1" customWidth="1"/>
    <col min="14" max="15" width="7.7109375" style="40" customWidth="1"/>
    <col min="16" max="16" width="8.28125" style="40" customWidth="1"/>
    <col min="17" max="17" width="7.00390625" style="40" hidden="1" customWidth="1"/>
    <col min="18" max="19" width="7.7109375" style="40" customWidth="1"/>
    <col min="20" max="20" width="8.28125" style="40" customWidth="1"/>
    <col min="21" max="21" width="6.8515625" style="40" hidden="1" customWidth="1"/>
    <col min="22" max="23" width="7.7109375" style="40" customWidth="1"/>
    <col min="24" max="24" width="8.7109375" style="40" customWidth="1"/>
    <col min="25" max="28" width="10.7109375" style="40" customWidth="1"/>
    <col min="29" max="29" width="16.421875" style="117" customWidth="1"/>
    <col min="30" max="16384" width="9.140625" style="40" customWidth="1"/>
  </cols>
  <sheetData>
    <row r="1" spans="2:29" ht="18" customHeight="1">
      <c r="B1" s="41"/>
      <c r="C1" s="41"/>
      <c r="D1" s="41"/>
      <c r="E1" s="42"/>
      <c r="F1" s="4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42"/>
    </row>
    <row r="2" spans="2:29" ht="18" customHeight="1">
      <c r="B2" s="41"/>
      <c r="C2" s="41"/>
      <c r="D2" s="41"/>
      <c r="E2" s="42"/>
      <c r="F2" s="4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42"/>
    </row>
    <row r="3" spans="2:29" ht="18" customHeight="1">
      <c r="B3" s="1"/>
      <c r="C3" s="1"/>
      <c r="D3" s="1"/>
      <c r="E3" s="42"/>
      <c r="F3" s="4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42"/>
    </row>
    <row r="4" spans="2:29" ht="18" customHeight="1">
      <c r="B4" s="186"/>
      <c r="C4" s="186"/>
      <c r="D4" s="1"/>
      <c r="E4" s="42"/>
      <c r="F4" s="398" t="s">
        <v>164</v>
      </c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1"/>
      <c r="T4" s="1"/>
      <c r="U4" s="1"/>
      <c r="V4" s="1"/>
      <c r="W4" s="392" t="s">
        <v>79</v>
      </c>
      <c r="X4" s="392"/>
      <c r="Y4" s="392"/>
      <c r="Z4" s="392"/>
      <c r="AA4" s="1"/>
      <c r="AB4" s="1"/>
      <c r="AC4" s="42"/>
    </row>
    <row r="5" spans="2:29" ht="31.5" customHeight="1" thickBot="1">
      <c r="B5" s="204" t="s">
        <v>66</v>
      </c>
      <c r="C5" s="205"/>
      <c r="D5" s="1"/>
      <c r="E5" s="42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1"/>
      <c r="T5" s="1"/>
      <c r="U5" s="1"/>
      <c r="V5" s="1"/>
      <c r="W5" s="393"/>
      <c r="X5" s="393"/>
      <c r="Y5" s="393"/>
      <c r="Z5" s="393"/>
      <c r="AA5" s="1"/>
      <c r="AB5" s="1"/>
      <c r="AC5" s="42"/>
    </row>
    <row r="6" spans="2:29" s="44" customFormat="1" ht="17.25" customHeight="1">
      <c r="B6" s="394" t="s">
        <v>1</v>
      </c>
      <c r="C6" s="395"/>
      <c r="D6" s="213" t="s">
        <v>31</v>
      </c>
      <c r="E6" s="112"/>
      <c r="F6" s="48" t="s">
        <v>35</v>
      </c>
      <c r="G6" s="406" t="s">
        <v>36</v>
      </c>
      <c r="H6" s="406"/>
      <c r="I6" s="48"/>
      <c r="J6" s="48" t="s">
        <v>37</v>
      </c>
      <c r="K6" s="406" t="s">
        <v>36</v>
      </c>
      <c r="L6" s="406"/>
      <c r="M6" s="48"/>
      <c r="N6" s="48" t="s">
        <v>38</v>
      </c>
      <c r="O6" s="406" t="s">
        <v>36</v>
      </c>
      <c r="P6" s="406"/>
      <c r="Q6" s="48"/>
      <c r="R6" s="48" t="s">
        <v>39</v>
      </c>
      <c r="S6" s="406" t="s">
        <v>36</v>
      </c>
      <c r="T6" s="406"/>
      <c r="U6" s="49"/>
      <c r="V6" s="48" t="s">
        <v>40</v>
      </c>
      <c r="W6" s="406" t="s">
        <v>36</v>
      </c>
      <c r="X6" s="406"/>
      <c r="Y6" s="48" t="s">
        <v>41</v>
      </c>
      <c r="Z6" s="50"/>
      <c r="AA6" s="105" t="s">
        <v>42</v>
      </c>
      <c r="AB6" s="52" t="s">
        <v>43</v>
      </c>
      <c r="AC6" s="277" t="s">
        <v>41</v>
      </c>
    </row>
    <row r="7" spans="2:29" s="44" customFormat="1" ht="17.25" customHeight="1" thickBot="1">
      <c r="B7" s="404" t="s">
        <v>44</v>
      </c>
      <c r="C7" s="405"/>
      <c r="D7" s="214"/>
      <c r="E7" s="113"/>
      <c r="F7" s="54" t="s">
        <v>45</v>
      </c>
      <c r="G7" s="401" t="s">
        <v>46</v>
      </c>
      <c r="H7" s="401"/>
      <c r="I7" s="54"/>
      <c r="J7" s="54" t="s">
        <v>45</v>
      </c>
      <c r="K7" s="401" t="s">
        <v>46</v>
      </c>
      <c r="L7" s="401"/>
      <c r="M7" s="54"/>
      <c r="N7" s="54" t="s">
        <v>45</v>
      </c>
      <c r="O7" s="401" t="s">
        <v>46</v>
      </c>
      <c r="P7" s="401"/>
      <c r="Q7" s="54"/>
      <c r="R7" s="54" t="s">
        <v>45</v>
      </c>
      <c r="S7" s="401" t="s">
        <v>46</v>
      </c>
      <c r="T7" s="401"/>
      <c r="U7" s="56"/>
      <c r="V7" s="54" t="s">
        <v>45</v>
      </c>
      <c r="W7" s="401" t="s">
        <v>46</v>
      </c>
      <c r="X7" s="401"/>
      <c r="Y7" s="54" t="s">
        <v>45</v>
      </c>
      <c r="Z7" s="58" t="s">
        <v>47</v>
      </c>
      <c r="AA7" s="59" t="s">
        <v>48</v>
      </c>
      <c r="AB7" s="60" t="s">
        <v>49</v>
      </c>
      <c r="AC7" s="114" t="s">
        <v>50</v>
      </c>
    </row>
    <row r="8" spans="2:29" s="62" customFormat="1" ht="49.5" customHeight="1">
      <c r="B8" s="350" t="s">
        <v>59</v>
      </c>
      <c r="C8" s="350"/>
      <c r="D8" s="89">
        <f>SUM(D9:D11)</f>
        <v>67</v>
      </c>
      <c r="E8" s="64">
        <f>SUM(E9:E11)</f>
        <v>473</v>
      </c>
      <c r="F8" s="65">
        <f>SUM(F9:F11)</f>
        <v>540</v>
      </c>
      <c r="G8" s="66">
        <f>F28</f>
        <v>458</v>
      </c>
      <c r="H8" s="67" t="str">
        <f>B28</f>
        <v>IRIS Fiber</v>
      </c>
      <c r="I8" s="108">
        <f>SUM(I9:I11)</f>
        <v>518</v>
      </c>
      <c r="J8" s="69">
        <f>SUM(J9:J11)</f>
        <v>585</v>
      </c>
      <c r="K8" s="69">
        <f>J24</f>
        <v>562</v>
      </c>
      <c r="L8" s="67" t="str">
        <f>B24</f>
        <v>Aru Rail</v>
      </c>
      <c r="M8" s="72">
        <f>SUM(M9:M11)</f>
        <v>494</v>
      </c>
      <c r="N8" s="66">
        <f>SUM(N9:N11)</f>
        <v>561</v>
      </c>
      <c r="O8" s="66">
        <f>N20</f>
        <v>535</v>
      </c>
      <c r="P8" s="67" t="str">
        <f>B20</f>
        <v>AQVA</v>
      </c>
      <c r="Q8" s="72">
        <f>SUM(Q9:Q11)</f>
        <v>502</v>
      </c>
      <c r="R8" s="66">
        <f>SUM(R9:R11)</f>
        <v>569</v>
      </c>
      <c r="S8" s="66">
        <f>R16</f>
        <v>583</v>
      </c>
      <c r="T8" s="67" t="str">
        <f>B16</f>
        <v>Assar</v>
      </c>
      <c r="U8" s="72">
        <f>SUM(U9:U11)</f>
        <v>498</v>
      </c>
      <c r="V8" s="66">
        <f>SUM(V9:V11)</f>
        <v>565</v>
      </c>
      <c r="W8" s="66">
        <f>V12</f>
        <v>475</v>
      </c>
      <c r="X8" s="67" t="str">
        <f>B12</f>
        <v>Toode </v>
      </c>
      <c r="Y8" s="90">
        <f aca="true" t="shared" si="0" ref="Y8:Y28">F8+J8+N8+R8+V8</f>
        <v>2820</v>
      </c>
      <c r="Z8" s="72">
        <f>SUM(Z9:Z11)</f>
        <v>2485</v>
      </c>
      <c r="AA8" s="74">
        <f>AVERAGE(AA9,AA10,AA11)</f>
        <v>188</v>
      </c>
      <c r="AB8" s="115">
        <f>AVERAGE(AB9,AB10,AB11)</f>
        <v>165.66666666666666</v>
      </c>
      <c r="AC8" s="383">
        <f>G9+K9+O9+S9+W9</f>
        <v>4</v>
      </c>
    </row>
    <row r="9" spans="2:29" s="62" customFormat="1" ht="17.25" customHeight="1">
      <c r="B9" s="361" t="s">
        <v>108</v>
      </c>
      <c r="C9" s="361"/>
      <c r="D9" s="76">
        <v>37</v>
      </c>
      <c r="E9" s="77">
        <v>154</v>
      </c>
      <c r="F9" s="80">
        <f>D9+E9</f>
        <v>191</v>
      </c>
      <c r="G9" s="373">
        <v>1</v>
      </c>
      <c r="H9" s="374"/>
      <c r="I9" s="79">
        <v>147</v>
      </c>
      <c r="J9" s="78">
        <f>D9+I9</f>
        <v>184</v>
      </c>
      <c r="K9" s="373">
        <v>1</v>
      </c>
      <c r="L9" s="374"/>
      <c r="M9" s="79">
        <v>183</v>
      </c>
      <c r="N9" s="78">
        <f>D9+M9</f>
        <v>220</v>
      </c>
      <c r="O9" s="373">
        <v>1</v>
      </c>
      <c r="P9" s="374"/>
      <c r="Q9" s="79">
        <v>146</v>
      </c>
      <c r="R9" s="80">
        <f>D9+Q9</f>
        <v>183</v>
      </c>
      <c r="S9" s="373">
        <v>0</v>
      </c>
      <c r="T9" s="374"/>
      <c r="U9" s="77">
        <v>110</v>
      </c>
      <c r="V9" s="80">
        <f>D9+U9</f>
        <v>147</v>
      </c>
      <c r="W9" s="373">
        <v>1</v>
      </c>
      <c r="X9" s="374"/>
      <c r="Y9" s="78">
        <f t="shared" si="0"/>
        <v>925</v>
      </c>
      <c r="Z9" s="79">
        <f>E9+I9+M9+Q9+U9</f>
        <v>740</v>
      </c>
      <c r="AA9" s="81">
        <f>AVERAGE(F9,J9,N9,R9,V9)</f>
        <v>185</v>
      </c>
      <c r="AB9" s="82">
        <f>AVERAGE(F9,J9,N9,R9,V9)-D9</f>
        <v>148</v>
      </c>
      <c r="AC9" s="383"/>
    </row>
    <row r="10" spans="2:29" s="62" customFormat="1" ht="17.25" customHeight="1">
      <c r="B10" s="411" t="s">
        <v>109</v>
      </c>
      <c r="C10" s="411"/>
      <c r="D10" s="76">
        <v>30</v>
      </c>
      <c r="E10" s="77">
        <v>147</v>
      </c>
      <c r="F10" s="80">
        <f>D10+E10</f>
        <v>177</v>
      </c>
      <c r="G10" s="375"/>
      <c r="H10" s="376"/>
      <c r="I10" s="79">
        <v>192</v>
      </c>
      <c r="J10" s="78">
        <f>D10+I10</f>
        <v>222</v>
      </c>
      <c r="K10" s="375"/>
      <c r="L10" s="376"/>
      <c r="M10" s="79">
        <v>161</v>
      </c>
      <c r="N10" s="78">
        <f>D10+M10</f>
        <v>191</v>
      </c>
      <c r="O10" s="375"/>
      <c r="P10" s="376"/>
      <c r="Q10" s="77">
        <v>178</v>
      </c>
      <c r="R10" s="80">
        <f>D10+Q10</f>
        <v>208</v>
      </c>
      <c r="S10" s="375"/>
      <c r="T10" s="376"/>
      <c r="U10" s="77">
        <v>195</v>
      </c>
      <c r="V10" s="80">
        <f>D10+U10</f>
        <v>225</v>
      </c>
      <c r="W10" s="375"/>
      <c r="X10" s="376"/>
      <c r="Y10" s="78">
        <f t="shared" si="0"/>
        <v>1023</v>
      </c>
      <c r="Z10" s="79">
        <f>E10+I10+M10+Q10+U10</f>
        <v>873</v>
      </c>
      <c r="AA10" s="81">
        <f>AVERAGE(F10,J10,N10,R10,V10)</f>
        <v>204.6</v>
      </c>
      <c r="AB10" s="82">
        <f>AVERAGE(F10,J10,N10,R10,V10)-D10</f>
        <v>174.6</v>
      </c>
      <c r="AC10" s="383"/>
    </row>
    <row r="11" spans="2:29" s="62" customFormat="1" ht="17.25" customHeight="1" thickBot="1">
      <c r="B11" s="412" t="s">
        <v>110</v>
      </c>
      <c r="C11" s="412"/>
      <c r="D11" s="116">
        <v>0</v>
      </c>
      <c r="E11" s="84">
        <v>172</v>
      </c>
      <c r="F11" s="80">
        <f>D11+E11</f>
        <v>172</v>
      </c>
      <c r="G11" s="377"/>
      <c r="H11" s="378"/>
      <c r="I11" s="86">
        <v>179</v>
      </c>
      <c r="J11" s="78">
        <f>D11+I11</f>
        <v>179</v>
      </c>
      <c r="K11" s="377"/>
      <c r="L11" s="378"/>
      <c r="M11" s="79">
        <v>150</v>
      </c>
      <c r="N11" s="78">
        <f>D11+M11</f>
        <v>150</v>
      </c>
      <c r="O11" s="377"/>
      <c r="P11" s="378"/>
      <c r="Q11" s="77">
        <v>178</v>
      </c>
      <c r="R11" s="85">
        <f>D11+Q11</f>
        <v>178</v>
      </c>
      <c r="S11" s="377"/>
      <c r="T11" s="378"/>
      <c r="U11" s="77">
        <v>193</v>
      </c>
      <c r="V11" s="80">
        <f>D11+U11</f>
        <v>193</v>
      </c>
      <c r="W11" s="377"/>
      <c r="X11" s="378"/>
      <c r="Y11" s="85">
        <f t="shared" si="0"/>
        <v>872</v>
      </c>
      <c r="Z11" s="86">
        <f>E11+I11+M11+Q11+U11</f>
        <v>872</v>
      </c>
      <c r="AA11" s="87">
        <f>AVERAGE(F11,J11,N11,R11,V11)</f>
        <v>174.4</v>
      </c>
      <c r="AB11" s="88">
        <f>AVERAGE(F11,J11,N11,R11,V11)-D11</f>
        <v>174.4</v>
      </c>
      <c r="AC11" s="384"/>
    </row>
    <row r="12" spans="2:29" s="62" customFormat="1" ht="49.5" customHeight="1">
      <c r="B12" s="368" t="s">
        <v>127</v>
      </c>
      <c r="C12" s="369"/>
      <c r="D12" s="63">
        <f>SUM(D13:D15)</f>
        <v>71</v>
      </c>
      <c r="E12" s="106">
        <f>SUM(E13:E15)</f>
        <v>559</v>
      </c>
      <c r="F12" s="92">
        <f>SUM(F13:F15)</f>
        <v>630</v>
      </c>
      <c r="G12" s="92">
        <f>F24</f>
        <v>599</v>
      </c>
      <c r="H12" s="70" t="str">
        <f>B24</f>
        <v>Aru Rail</v>
      </c>
      <c r="I12" s="64">
        <f>SUM(I13:I15)</f>
        <v>445</v>
      </c>
      <c r="J12" s="92">
        <f>SUM(J13:J15)</f>
        <v>516</v>
      </c>
      <c r="K12" s="92">
        <f>J20</f>
        <v>539</v>
      </c>
      <c r="L12" s="70" t="str">
        <f>B20</f>
        <v>AQVA</v>
      </c>
      <c r="M12" s="71">
        <f>SUM(M13:M15)</f>
        <v>435</v>
      </c>
      <c r="N12" s="93">
        <f>SUM(N13:N15)</f>
        <v>506</v>
      </c>
      <c r="O12" s="92">
        <f>N16</f>
        <v>519</v>
      </c>
      <c r="P12" s="70" t="str">
        <f>B16</f>
        <v>Assar</v>
      </c>
      <c r="Q12" s="71">
        <f>SUM(Q13:Q15)</f>
        <v>482</v>
      </c>
      <c r="R12" s="66">
        <f>SUM(R13:R15)</f>
        <v>553</v>
      </c>
      <c r="S12" s="92">
        <f>R28</f>
        <v>503</v>
      </c>
      <c r="T12" s="70" t="str">
        <f>B28</f>
        <v>IRIS Fiber</v>
      </c>
      <c r="U12" s="71">
        <f>SUM(U13:U15)</f>
        <v>404</v>
      </c>
      <c r="V12" s="94">
        <f>SUM(V13:V15)</f>
        <v>475</v>
      </c>
      <c r="W12" s="92">
        <f>V8</f>
        <v>565</v>
      </c>
      <c r="X12" s="70" t="str">
        <f>B8</f>
        <v>Würth</v>
      </c>
      <c r="Y12" s="73">
        <f>F12+J12+N12+R12+V12</f>
        <v>2680</v>
      </c>
      <c r="Z12" s="71">
        <f>SUM(Z13:Z15)</f>
        <v>2325</v>
      </c>
      <c r="AA12" s="91">
        <f>AVERAGE(AA13,AA14,AA15)</f>
        <v>178.66666666666666</v>
      </c>
      <c r="AB12" s="75">
        <f>AVERAGE(AB13,AB14,AB15)</f>
        <v>155.00000000000003</v>
      </c>
      <c r="AC12" s="382">
        <f>G13+K13+O13+S13+W13</f>
        <v>2</v>
      </c>
    </row>
    <row r="13" spans="2:29" s="62" customFormat="1" ht="17.25" customHeight="1">
      <c r="B13" s="357" t="s">
        <v>128</v>
      </c>
      <c r="C13" s="354"/>
      <c r="D13" s="76">
        <v>19</v>
      </c>
      <c r="E13" s="77">
        <v>166</v>
      </c>
      <c r="F13" s="80">
        <f>D13+E13</f>
        <v>185</v>
      </c>
      <c r="G13" s="373">
        <v>1</v>
      </c>
      <c r="H13" s="374"/>
      <c r="I13" s="79">
        <v>151</v>
      </c>
      <c r="J13" s="78">
        <f>D13+I13</f>
        <v>170</v>
      </c>
      <c r="K13" s="373">
        <v>0</v>
      </c>
      <c r="L13" s="374"/>
      <c r="M13" s="79">
        <v>117</v>
      </c>
      <c r="N13" s="78">
        <f>D13+M13</f>
        <v>136</v>
      </c>
      <c r="O13" s="373">
        <v>0</v>
      </c>
      <c r="P13" s="374"/>
      <c r="Q13" s="77">
        <v>146</v>
      </c>
      <c r="R13" s="80">
        <f>D13+Q13</f>
        <v>165</v>
      </c>
      <c r="S13" s="373">
        <v>1</v>
      </c>
      <c r="T13" s="374"/>
      <c r="U13" s="77">
        <v>124</v>
      </c>
      <c r="V13" s="80">
        <f>D13+U13</f>
        <v>143</v>
      </c>
      <c r="W13" s="373">
        <v>0</v>
      </c>
      <c r="X13" s="374"/>
      <c r="Y13" s="78">
        <f t="shared" si="0"/>
        <v>799</v>
      </c>
      <c r="Z13" s="79">
        <f>E13+I13+M13+Q13+U13</f>
        <v>704</v>
      </c>
      <c r="AA13" s="81">
        <f>AVERAGE(F13,J13,N13,R13,V13)</f>
        <v>159.8</v>
      </c>
      <c r="AB13" s="82">
        <f>AVERAGE(F13,J13,N13,R13,V13)-D13</f>
        <v>140.8</v>
      </c>
      <c r="AC13" s="383"/>
    </row>
    <row r="14" spans="2:29" s="62" customFormat="1" ht="17.25" customHeight="1">
      <c r="B14" s="357" t="s">
        <v>129</v>
      </c>
      <c r="C14" s="354"/>
      <c r="D14" s="76">
        <v>28</v>
      </c>
      <c r="E14" s="77">
        <v>214</v>
      </c>
      <c r="F14" s="80">
        <f>D14+E14</f>
        <v>242</v>
      </c>
      <c r="G14" s="375"/>
      <c r="H14" s="376"/>
      <c r="I14" s="79">
        <v>158</v>
      </c>
      <c r="J14" s="78">
        <f>D14+I14</f>
        <v>186</v>
      </c>
      <c r="K14" s="375"/>
      <c r="L14" s="376"/>
      <c r="M14" s="79">
        <v>156</v>
      </c>
      <c r="N14" s="78">
        <f>D14+M14</f>
        <v>184</v>
      </c>
      <c r="O14" s="375"/>
      <c r="P14" s="376"/>
      <c r="Q14" s="77">
        <v>182</v>
      </c>
      <c r="R14" s="80">
        <f>D14+Q14</f>
        <v>210</v>
      </c>
      <c r="S14" s="375"/>
      <c r="T14" s="376"/>
      <c r="U14" s="77">
        <v>142</v>
      </c>
      <c r="V14" s="80">
        <f>D14+U14</f>
        <v>170</v>
      </c>
      <c r="W14" s="375"/>
      <c r="X14" s="376"/>
      <c r="Y14" s="78">
        <f t="shared" si="0"/>
        <v>992</v>
      </c>
      <c r="Z14" s="79">
        <f>E14+I14+M14+Q14+U14</f>
        <v>852</v>
      </c>
      <c r="AA14" s="81">
        <f>AVERAGE(F14,J14,N14,R14,V14)</f>
        <v>198.4</v>
      </c>
      <c r="AB14" s="82">
        <f>AVERAGE(F14,J14,N14,R14,V14)-D14</f>
        <v>170.4</v>
      </c>
      <c r="AC14" s="383"/>
    </row>
    <row r="15" spans="2:29" s="62" customFormat="1" ht="17.25" customHeight="1" thickBot="1">
      <c r="B15" s="362" t="s">
        <v>139</v>
      </c>
      <c r="C15" s="363"/>
      <c r="D15" s="76">
        <v>24</v>
      </c>
      <c r="E15" s="84">
        <v>179</v>
      </c>
      <c r="F15" s="80">
        <f>D15+E15</f>
        <v>203</v>
      </c>
      <c r="G15" s="377"/>
      <c r="H15" s="378"/>
      <c r="I15" s="86">
        <v>136</v>
      </c>
      <c r="J15" s="78">
        <f>D15+I15</f>
        <v>160</v>
      </c>
      <c r="K15" s="377"/>
      <c r="L15" s="378"/>
      <c r="M15" s="79">
        <v>162</v>
      </c>
      <c r="N15" s="78">
        <f>D15+M15</f>
        <v>186</v>
      </c>
      <c r="O15" s="377"/>
      <c r="P15" s="378"/>
      <c r="Q15" s="77">
        <v>154</v>
      </c>
      <c r="R15" s="80">
        <f>D15+Q15</f>
        <v>178</v>
      </c>
      <c r="S15" s="377"/>
      <c r="T15" s="378"/>
      <c r="U15" s="77">
        <v>138</v>
      </c>
      <c r="V15" s="80">
        <f>D15+U15</f>
        <v>162</v>
      </c>
      <c r="W15" s="377"/>
      <c r="X15" s="378"/>
      <c r="Y15" s="85">
        <f t="shared" si="0"/>
        <v>889</v>
      </c>
      <c r="Z15" s="86">
        <f>E15+I15+M15+Q15+U15</f>
        <v>769</v>
      </c>
      <c r="AA15" s="87">
        <f>AVERAGE(F15,J15,N15,R15,V15)</f>
        <v>177.8</v>
      </c>
      <c r="AB15" s="88">
        <f>AVERAGE(F15,J15,N15,R15,V15)-D15</f>
        <v>153.8</v>
      </c>
      <c r="AC15" s="384"/>
    </row>
    <row r="16" spans="2:29" s="62" customFormat="1" ht="49.5" customHeight="1">
      <c r="B16" s="368" t="s">
        <v>64</v>
      </c>
      <c r="C16" s="369"/>
      <c r="D16" s="63">
        <f>SUM(D17:D19)</f>
        <v>112</v>
      </c>
      <c r="E16" s="106">
        <f>SUM(E17:E19)</f>
        <v>395</v>
      </c>
      <c r="F16" s="92">
        <f>SUM(F17:F19)</f>
        <v>507</v>
      </c>
      <c r="G16" s="92">
        <f>F20</f>
        <v>506</v>
      </c>
      <c r="H16" s="70" t="str">
        <f>B20</f>
        <v>AQVA</v>
      </c>
      <c r="I16" s="64">
        <f>SUM(I17:I19)</f>
        <v>400</v>
      </c>
      <c r="J16" s="92">
        <f>SUM(J17:J19)</f>
        <v>512</v>
      </c>
      <c r="K16" s="92">
        <f>J28</f>
        <v>493</v>
      </c>
      <c r="L16" s="70" t="str">
        <f>B28</f>
        <v>IRIS Fiber</v>
      </c>
      <c r="M16" s="71">
        <f>SUM(M17:M19)</f>
        <v>407</v>
      </c>
      <c r="N16" s="93">
        <f>SUM(N17:N19)</f>
        <v>519</v>
      </c>
      <c r="O16" s="92">
        <f>N12</f>
        <v>506</v>
      </c>
      <c r="P16" s="70" t="str">
        <f>B12</f>
        <v>Toode </v>
      </c>
      <c r="Q16" s="71">
        <f>SUM(Q17:Q19)</f>
        <v>471</v>
      </c>
      <c r="R16" s="94">
        <f>SUM(R17:R19)</f>
        <v>583</v>
      </c>
      <c r="S16" s="92">
        <f>R8</f>
        <v>569</v>
      </c>
      <c r="T16" s="70" t="str">
        <f>B8</f>
        <v>Würth</v>
      </c>
      <c r="U16" s="71">
        <f>SUM(U17:U19)</f>
        <v>433</v>
      </c>
      <c r="V16" s="93">
        <f>SUM(V17:V19)</f>
        <v>545</v>
      </c>
      <c r="W16" s="92">
        <f>V24</f>
        <v>535</v>
      </c>
      <c r="X16" s="70" t="str">
        <f>B24</f>
        <v>Aru Rail</v>
      </c>
      <c r="Y16" s="73">
        <f t="shared" si="0"/>
        <v>2666</v>
      </c>
      <c r="Z16" s="71">
        <f>SUM(Z17:Z19)</f>
        <v>2106</v>
      </c>
      <c r="AA16" s="91">
        <f>AVERAGE(AA17,AA18,AA19)</f>
        <v>177.73333333333335</v>
      </c>
      <c r="AB16" s="75">
        <f>AVERAGE(AB17,AB18,AB19)</f>
        <v>140.4</v>
      </c>
      <c r="AC16" s="382">
        <f>G17+K17+O17+S17+W17</f>
        <v>5</v>
      </c>
    </row>
    <row r="17" spans="2:29" s="62" customFormat="1" ht="17.25" customHeight="1">
      <c r="B17" s="215" t="s">
        <v>113</v>
      </c>
      <c r="C17" s="216"/>
      <c r="D17" s="76">
        <v>37</v>
      </c>
      <c r="E17" s="77">
        <v>140</v>
      </c>
      <c r="F17" s="80">
        <f>D17+E17</f>
        <v>177</v>
      </c>
      <c r="G17" s="373">
        <v>1</v>
      </c>
      <c r="H17" s="374"/>
      <c r="I17" s="79">
        <v>143</v>
      </c>
      <c r="J17" s="78">
        <f>D17+I17</f>
        <v>180</v>
      </c>
      <c r="K17" s="373">
        <v>1</v>
      </c>
      <c r="L17" s="374"/>
      <c r="M17" s="79">
        <v>155</v>
      </c>
      <c r="N17" s="78">
        <f aca="true" t="shared" si="1" ref="N17:N23">D17+M17</f>
        <v>192</v>
      </c>
      <c r="O17" s="373">
        <v>1</v>
      </c>
      <c r="P17" s="374"/>
      <c r="Q17" s="77">
        <v>173</v>
      </c>
      <c r="R17" s="80">
        <f>D17+Q17</f>
        <v>210</v>
      </c>
      <c r="S17" s="373">
        <v>1</v>
      </c>
      <c r="T17" s="374"/>
      <c r="U17" s="77">
        <v>164</v>
      </c>
      <c r="V17" s="80">
        <f>D17+U17</f>
        <v>201</v>
      </c>
      <c r="W17" s="373">
        <v>1</v>
      </c>
      <c r="X17" s="374"/>
      <c r="Y17" s="78">
        <f t="shared" si="0"/>
        <v>960</v>
      </c>
      <c r="Z17" s="79">
        <f>E17+I17+M17+Q17+U17</f>
        <v>775</v>
      </c>
      <c r="AA17" s="81">
        <f>AVERAGE(F17,J17,N17,R17,V17)</f>
        <v>192</v>
      </c>
      <c r="AB17" s="82">
        <f>AVERAGE(F17,J17,N17,R17,V17)-D17</f>
        <v>155</v>
      </c>
      <c r="AC17" s="383"/>
    </row>
    <row r="18" spans="2:29" s="62" customFormat="1" ht="17.25" customHeight="1">
      <c r="B18" s="357" t="s">
        <v>181</v>
      </c>
      <c r="C18" s="354"/>
      <c r="D18" s="76">
        <v>42</v>
      </c>
      <c r="E18" s="77">
        <v>132</v>
      </c>
      <c r="F18" s="80">
        <f>D18+E18</f>
        <v>174</v>
      </c>
      <c r="G18" s="375"/>
      <c r="H18" s="376"/>
      <c r="I18" s="79">
        <v>114</v>
      </c>
      <c r="J18" s="78">
        <f>D18+I18</f>
        <v>156</v>
      </c>
      <c r="K18" s="375"/>
      <c r="L18" s="376"/>
      <c r="M18" s="79">
        <v>136</v>
      </c>
      <c r="N18" s="78">
        <f t="shared" si="1"/>
        <v>178</v>
      </c>
      <c r="O18" s="375"/>
      <c r="P18" s="376"/>
      <c r="Q18" s="77">
        <v>117</v>
      </c>
      <c r="R18" s="80">
        <f>D18+Q18</f>
        <v>159</v>
      </c>
      <c r="S18" s="375"/>
      <c r="T18" s="376"/>
      <c r="U18" s="77">
        <v>143</v>
      </c>
      <c r="V18" s="80">
        <f>D18+U18</f>
        <v>185</v>
      </c>
      <c r="W18" s="375"/>
      <c r="X18" s="376"/>
      <c r="Y18" s="78">
        <f t="shared" si="0"/>
        <v>852</v>
      </c>
      <c r="Z18" s="79">
        <f>E18+I18+M18+Q18+U18</f>
        <v>642</v>
      </c>
      <c r="AA18" s="81">
        <f>AVERAGE(F18,J18,N18,R18,V18)</f>
        <v>170.4</v>
      </c>
      <c r="AB18" s="82">
        <f>AVERAGE(F18,J18,N18,R18,V18)-D18</f>
        <v>128.4</v>
      </c>
      <c r="AC18" s="383"/>
    </row>
    <row r="19" spans="2:29" s="62" customFormat="1" ht="17.25" customHeight="1" thickBot="1">
      <c r="B19" s="413" t="s">
        <v>112</v>
      </c>
      <c r="C19" s="414"/>
      <c r="D19" s="83">
        <v>33</v>
      </c>
      <c r="E19" s="84">
        <v>123</v>
      </c>
      <c r="F19" s="80">
        <f>D19+E19</f>
        <v>156</v>
      </c>
      <c r="G19" s="377"/>
      <c r="H19" s="378"/>
      <c r="I19" s="86">
        <v>143</v>
      </c>
      <c r="J19" s="78">
        <f>D19+I19</f>
        <v>176</v>
      </c>
      <c r="K19" s="377"/>
      <c r="L19" s="378"/>
      <c r="M19" s="86">
        <v>116</v>
      </c>
      <c r="N19" s="78">
        <f t="shared" si="1"/>
        <v>149</v>
      </c>
      <c r="O19" s="377"/>
      <c r="P19" s="378"/>
      <c r="Q19" s="77">
        <v>181</v>
      </c>
      <c r="R19" s="80">
        <f>D19+Q19</f>
        <v>214</v>
      </c>
      <c r="S19" s="377"/>
      <c r="T19" s="378"/>
      <c r="U19" s="77">
        <v>126</v>
      </c>
      <c r="V19" s="80">
        <f>D19+U19</f>
        <v>159</v>
      </c>
      <c r="W19" s="377"/>
      <c r="X19" s="378"/>
      <c r="Y19" s="85">
        <f t="shared" si="0"/>
        <v>854</v>
      </c>
      <c r="Z19" s="86">
        <f>E19+I19+M19+Q19+U19</f>
        <v>689</v>
      </c>
      <c r="AA19" s="87">
        <f>AVERAGE(F19,J19,N19,R19,V19)</f>
        <v>170.8</v>
      </c>
      <c r="AB19" s="88">
        <f>AVERAGE(F19,J19,N19,R19,V19)-D19</f>
        <v>137.8</v>
      </c>
      <c r="AC19" s="384"/>
    </row>
    <row r="20" spans="2:29" s="62" customFormat="1" ht="49.5" customHeight="1">
      <c r="B20" s="380" t="s">
        <v>62</v>
      </c>
      <c r="C20" s="381"/>
      <c r="D20" s="63">
        <f>SUM(D21:D23)</f>
        <v>116</v>
      </c>
      <c r="E20" s="106">
        <f>SUM(E21:E23)</f>
        <v>390</v>
      </c>
      <c r="F20" s="92">
        <f>SUM(F21:F23)</f>
        <v>506</v>
      </c>
      <c r="G20" s="92">
        <f>F16</f>
        <v>507</v>
      </c>
      <c r="H20" s="70" t="str">
        <f>B16</f>
        <v>Assar</v>
      </c>
      <c r="I20" s="64">
        <f>SUM(I21:I23)</f>
        <v>423</v>
      </c>
      <c r="J20" s="92">
        <f>SUM(J21:J23)</f>
        <v>539</v>
      </c>
      <c r="K20" s="92">
        <f>J12</f>
        <v>516</v>
      </c>
      <c r="L20" s="70" t="str">
        <f>B12</f>
        <v>Toode </v>
      </c>
      <c r="M20" s="72">
        <f>SUM(M21:M23)</f>
        <v>419</v>
      </c>
      <c r="N20" s="94">
        <f>SUM(N21:N23)</f>
        <v>535</v>
      </c>
      <c r="O20" s="92">
        <f>N8</f>
        <v>561</v>
      </c>
      <c r="P20" s="70" t="str">
        <f>B8</f>
        <v>Würth</v>
      </c>
      <c r="Q20" s="71">
        <f>SUM(Q21:Q23)</f>
        <v>418</v>
      </c>
      <c r="R20" s="94">
        <f>SUM(R21:R23)</f>
        <v>534</v>
      </c>
      <c r="S20" s="92">
        <f>R24</f>
        <v>579</v>
      </c>
      <c r="T20" s="70" t="str">
        <f>B24</f>
        <v>Aru Rail</v>
      </c>
      <c r="U20" s="71">
        <f>SUM(U21:U23)</f>
        <v>415</v>
      </c>
      <c r="V20" s="94">
        <f>SUM(V21:V23)</f>
        <v>531</v>
      </c>
      <c r="W20" s="92">
        <f>V28</f>
        <v>505</v>
      </c>
      <c r="X20" s="70" t="str">
        <f>B28</f>
        <v>IRIS Fiber</v>
      </c>
      <c r="Y20" s="73">
        <f t="shared" si="0"/>
        <v>2645</v>
      </c>
      <c r="Z20" s="71">
        <f>SUM(Z21:Z23)</f>
        <v>2065</v>
      </c>
      <c r="AA20" s="91">
        <f>AVERAGE(AA21,AA22,AA23)</f>
        <v>176.33333333333334</v>
      </c>
      <c r="AB20" s="75">
        <f>AVERAGE(AB21,AB22,AB23)</f>
        <v>137.66666666666666</v>
      </c>
      <c r="AC20" s="382">
        <f>G21+K21+O21+S21+W21</f>
        <v>2</v>
      </c>
    </row>
    <row r="21" spans="2:29" s="62" customFormat="1" ht="17.25" customHeight="1">
      <c r="B21" s="355" t="s">
        <v>180</v>
      </c>
      <c r="C21" s="356"/>
      <c r="D21" s="76">
        <v>60</v>
      </c>
      <c r="E21" s="79">
        <v>98</v>
      </c>
      <c r="F21" s="80">
        <f>D21+E21</f>
        <v>158</v>
      </c>
      <c r="G21" s="373">
        <v>0</v>
      </c>
      <c r="H21" s="374"/>
      <c r="I21" s="79">
        <v>166</v>
      </c>
      <c r="J21" s="78">
        <f>D21+I21</f>
        <v>226</v>
      </c>
      <c r="K21" s="373">
        <v>1</v>
      </c>
      <c r="L21" s="374"/>
      <c r="M21" s="79">
        <v>115</v>
      </c>
      <c r="N21" s="78">
        <f t="shared" si="1"/>
        <v>175</v>
      </c>
      <c r="O21" s="373">
        <v>0</v>
      </c>
      <c r="P21" s="374"/>
      <c r="Q21" s="77">
        <v>140</v>
      </c>
      <c r="R21" s="80">
        <f>D21+Q21</f>
        <v>200</v>
      </c>
      <c r="S21" s="373">
        <v>0</v>
      </c>
      <c r="T21" s="374"/>
      <c r="U21" s="77">
        <v>117</v>
      </c>
      <c r="V21" s="80">
        <f>D21+U21</f>
        <v>177</v>
      </c>
      <c r="W21" s="373">
        <v>1</v>
      </c>
      <c r="X21" s="374"/>
      <c r="Y21" s="78">
        <f t="shared" si="0"/>
        <v>936</v>
      </c>
      <c r="Z21" s="79">
        <f>E21+I21+M21+Q21+U21</f>
        <v>636</v>
      </c>
      <c r="AA21" s="81">
        <f>AVERAGE(F21,J21,N21,R21,V21)</f>
        <v>187.2</v>
      </c>
      <c r="AB21" s="82">
        <f>AVERAGE(F21,J21,N21,R21,V21)-D21</f>
        <v>127.19999999999999</v>
      </c>
      <c r="AC21" s="383"/>
    </row>
    <row r="22" spans="2:29" s="62" customFormat="1" ht="17.25" customHeight="1">
      <c r="B22" s="355" t="s">
        <v>91</v>
      </c>
      <c r="C22" s="356"/>
      <c r="D22" s="76">
        <v>35</v>
      </c>
      <c r="E22" s="95">
        <v>157</v>
      </c>
      <c r="F22" s="80">
        <f>D22+E22</f>
        <v>192</v>
      </c>
      <c r="G22" s="375"/>
      <c r="H22" s="376"/>
      <c r="I22" s="79">
        <v>104</v>
      </c>
      <c r="J22" s="78">
        <f>D22+I22</f>
        <v>139</v>
      </c>
      <c r="K22" s="375"/>
      <c r="L22" s="376"/>
      <c r="M22" s="79">
        <v>137</v>
      </c>
      <c r="N22" s="78">
        <f t="shared" si="1"/>
        <v>172</v>
      </c>
      <c r="O22" s="375"/>
      <c r="P22" s="376"/>
      <c r="Q22" s="77">
        <v>124</v>
      </c>
      <c r="R22" s="80">
        <f>D22+Q22</f>
        <v>159</v>
      </c>
      <c r="S22" s="375"/>
      <c r="T22" s="376"/>
      <c r="U22" s="77">
        <v>176</v>
      </c>
      <c r="V22" s="80">
        <f>D22+U22</f>
        <v>211</v>
      </c>
      <c r="W22" s="375"/>
      <c r="X22" s="376"/>
      <c r="Y22" s="78">
        <f t="shared" si="0"/>
        <v>873</v>
      </c>
      <c r="Z22" s="79">
        <f>E22+I22+M22+Q22+U22</f>
        <v>698</v>
      </c>
      <c r="AA22" s="81">
        <f>AVERAGE(F22,J22,N22,R22,V22)</f>
        <v>174.6</v>
      </c>
      <c r="AB22" s="82">
        <f>AVERAGE(F22,J22,N22,R22,V22)-D22</f>
        <v>139.6</v>
      </c>
      <c r="AC22" s="383"/>
    </row>
    <row r="23" spans="2:29" s="62" customFormat="1" ht="17.25" customHeight="1" thickBot="1">
      <c r="B23" s="366" t="s">
        <v>89</v>
      </c>
      <c r="C23" s="367"/>
      <c r="D23" s="83">
        <v>21</v>
      </c>
      <c r="E23" s="84">
        <v>135</v>
      </c>
      <c r="F23" s="80">
        <f>D23+E23</f>
        <v>156</v>
      </c>
      <c r="G23" s="377"/>
      <c r="H23" s="378"/>
      <c r="I23" s="86">
        <v>153</v>
      </c>
      <c r="J23" s="78">
        <f>D23+I23</f>
        <v>174</v>
      </c>
      <c r="K23" s="377"/>
      <c r="L23" s="378"/>
      <c r="M23" s="86">
        <v>167</v>
      </c>
      <c r="N23" s="78">
        <f t="shared" si="1"/>
        <v>188</v>
      </c>
      <c r="O23" s="377"/>
      <c r="P23" s="378"/>
      <c r="Q23" s="77">
        <v>154</v>
      </c>
      <c r="R23" s="80">
        <f>D23+Q23</f>
        <v>175</v>
      </c>
      <c r="S23" s="377"/>
      <c r="T23" s="378"/>
      <c r="U23" s="77">
        <v>122</v>
      </c>
      <c r="V23" s="80">
        <f>D23+U23</f>
        <v>143</v>
      </c>
      <c r="W23" s="377"/>
      <c r="X23" s="378"/>
      <c r="Y23" s="85">
        <f t="shared" si="0"/>
        <v>836</v>
      </c>
      <c r="Z23" s="86">
        <f>E23+I23+M23+Q23+U23</f>
        <v>731</v>
      </c>
      <c r="AA23" s="87">
        <f>AVERAGE(F23,J23,N23,R23,V23)</f>
        <v>167.2</v>
      </c>
      <c r="AB23" s="88">
        <f>AVERAGE(F23,J23,N23,R23,V23)-D23</f>
        <v>146.2</v>
      </c>
      <c r="AC23" s="384"/>
    </row>
    <row r="24" spans="2:29" s="62" customFormat="1" ht="48.75" customHeight="1">
      <c r="B24" s="380" t="s">
        <v>151</v>
      </c>
      <c r="C24" s="381"/>
      <c r="D24" s="63">
        <f>SUM(D25:D27)</f>
        <v>90</v>
      </c>
      <c r="E24" s="106">
        <f>SUM(E25:E27)</f>
        <v>509</v>
      </c>
      <c r="F24" s="92">
        <f>SUM(F25:F27)</f>
        <v>599</v>
      </c>
      <c r="G24" s="92">
        <f>F12</f>
        <v>630</v>
      </c>
      <c r="H24" s="70" t="str">
        <f>B12</f>
        <v>Toode </v>
      </c>
      <c r="I24" s="64">
        <f>SUM(I25:I27)</f>
        <v>472</v>
      </c>
      <c r="J24" s="92">
        <f>SUM(J25:J27)</f>
        <v>562</v>
      </c>
      <c r="K24" s="92">
        <f>J8</f>
        <v>585</v>
      </c>
      <c r="L24" s="70" t="str">
        <f>B8</f>
        <v>Würth</v>
      </c>
      <c r="M24" s="72">
        <f>SUM(M25:M27)</f>
        <v>486</v>
      </c>
      <c r="N24" s="92">
        <f>SUM(N25:N27)</f>
        <v>576</v>
      </c>
      <c r="O24" s="92">
        <f>N28</f>
        <v>523</v>
      </c>
      <c r="P24" s="70" t="str">
        <f>B28</f>
        <v>IRIS Fiber</v>
      </c>
      <c r="Q24" s="71">
        <f>SUM(Q25:Q27)</f>
        <v>489</v>
      </c>
      <c r="R24" s="93">
        <f>SUM(R25:R27)</f>
        <v>579</v>
      </c>
      <c r="S24" s="92">
        <f>R20</f>
        <v>534</v>
      </c>
      <c r="T24" s="70" t="str">
        <f>B20</f>
        <v>AQVA</v>
      </c>
      <c r="U24" s="71">
        <f>SUM(U25:U27)</f>
        <v>445</v>
      </c>
      <c r="V24" s="93">
        <f>SUM(V25:V27)</f>
        <v>535</v>
      </c>
      <c r="W24" s="92">
        <f>V16</f>
        <v>545</v>
      </c>
      <c r="X24" s="70" t="str">
        <f>B16</f>
        <v>Assar</v>
      </c>
      <c r="Y24" s="73">
        <f t="shared" si="0"/>
        <v>2851</v>
      </c>
      <c r="Z24" s="71">
        <f>SUM(Z25:Z27)</f>
        <v>2401</v>
      </c>
      <c r="AA24" s="91">
        <f>AVERAGE(AA25,AA26,AA27)</f>
        <v>190.0666666666667</v>
      </c>
      <c r="AB24" s="75">
        <f>AVERAGE(AB25,AB26,AB27)</f>
        <v>160.0666666666667</v>
      </c>
      <c r="AC24" s="382">
        <f>G25+K25+O25+S25+W25</f>
        <v>2</v>
      </c>
    </row>
    <row r="25" spans="2:29" s="62" customFormat="1" ht="17.25" customHeight="1">
      <c r="B25" s="355" t="s">
        <v>152</v>
      </c>
      <c r="C25" s="356"/>
      <c r="D25" s="76">
        <v>11</v>
      </c>
      <c r="E25" s="79">
        <v>171</v>
      </c>
      <c r="F25" s="80">
        <f>D25+E25</f>
        <v>182</v>
      </c>
      <c r="G25" s="373">
        <v>0</v>
      </c>
      <c r="H25" s="374"/>
      <c r="I25" s="79">
        <v>146</v>
      </c>
      <c r="J25" s="78">
        <f>D25+I25</f>
        <v>157</v>
      </c>
      <c r="K25" s="373">
        <v>0</v>
      </c>
      <c r="L25" s="374"/>
      <c r="M25" s="79">
        <v>162</v>
      </c>
      <c r="N25" s="78">
        <f>D25+M25</f>
        <v>173</v>
      </c>
      <c r="O25" s="373">
        <v>1</v>
      </c>
      <c r="P25" s="374"/>
      <c r="Q25" s="77">
        <v>177</v>
      </c>
      <c r="R25" s="80">
        <f>D25+Q25</f>
        <v>188</v>
      </c>
      <c r="S25" s="373">
        <v>1</v>
      </c>
      <c r="T25" s="374"/>
      <c r="U25" s="77">
        <v>148</v>
      </c>
      <c r="V25" s="80">
        <f>D25+U25</f>
        <v>159</v>
      </c>
      <c r="W25" s="373">
        <v>0</v>
      </c>
      <c r="X25" s="374"/>
      <c r="Y25" s="78">
        <f t="shared" si="0"/>
        <v>859</v>
      </c>
      <c r="Z25" s="79">
        <f>E25+I25+M25+Q25+U25</f>
        <v>804</v>
      </c>
      <c r="AA25" s="81">
        <f>AVERAGE(F25,J25,N25,R25,V25)</f>
        <v>171.8</v>
      </c>
      <c r="AB25" s="82">
        <f>AVERAGE(F25,J25,N25,R25,V25)-D25</f>
        <v>160.8</v>
      </c>
      <c r="AC25" s="383"/>
    </row>
    <row r="26" spans="2:29" s="62" customFormat="1" ht="17.25" customHeight="1">
      <c r="B26" s="371" t="s">
        <v>179</v>
      </c>
      <c r="C26" s="372"/>
      <c r="D26" s="76">
        <v>27</v>
      </c>
      <c r="E26" s="77">
        <v>189</v>
      </c>
      <c r="F26" s="80">
        <f>D26+E26</f>
        <v>216</v>
      </c>
      <c r="G26" s="375"/>
      <c r="H26" s="376"/>
      <c r="I26" s="79">
        <v>141</v>
      </c>
      <c r="J26" s="78">
        <f>D26+I26</f>
        <v>168</v>
      </c>
      <c r="K26" s="375"/>
      <c r="L26" s="376"/>
      <c r="M26" s="79">
        <v>147</v>
      </c>
      <c r="N26" s="78">
        <f>D26+M26</f>
        <v>174</v>
      </c>
      <c r="O26" s="375"/>
      <c r="P26" s="376"/>
      <c r="Q26" s="77">
        <v>140</v>
      </c>
      <c r="R26" s="80">
        <f>D26+Q26</f>
        <v>167</v>
      </c>
      <c r="S26" s="375"/>
      <c r="T26" s="376"/>
      <c r="U26" s="77">
        <v>150</v>
      </c>
      <c r="V26" s="80">
        <f>D26+U26</f>
        <v>177</v>
      </c>
      <c r="W26" s="375"/>
      <c r="X26" s="376"/>
      <c r="Y26" s="78">
        <f t="shared" si="0"/>
        <v>902</v>
      </c>
      <c r="Z26" s="79">
        <f>E26+I26+M26+Q26+U26</f>
        <v>767</v>
      </c>
      <c r="AA26" s="81">
        <f>AVERAGE(F26,J26,N26,R26,V26)</f>
        <v>180.4</v>
      </c>
      <c r="AB26" s="82">
        <f>AVERAGE(F26,J26,N26,R26,V26)-D26</f>
        <v>153.4</v>
      </c>
      <c r="AC26" s="383"/>
    </row>
    <row r="27" spans="2:29" s="62" customFormat="1" ht="17.25" customHeight="1" thickBot="1">
      <c r="B27" s="366" t="s">
        <v>153</v>
      </c>
      <c r="C27" s="367"/>
      <c r="D27" s="76">
        <v>52</v>
      </c>
      <c r="E27" s="84">
        <v>149</v>
      </c>
      <c r="F27" s="80">
        <f>D27+E27</f>
        <v>201</v>
      </c>
      <c r="G27" s="377"/>
      <c r="H27" s="378"/>
      <c r="I27" s="86">
        <v>185</v>
      </c>
      <c r="J27" s="78">
        <f>D27+I27</f>
        <v>237</v>
      </c>
      <c r="K27" s="377"/>
      <c r="L27" s="378"/>
      <c r="M27" s="86">
        <v>177</v>
      </c>
      <c r="N27" s="78">
        <f>D27+M27</f>
        <v>229</v>
      </c>
      <c r="O27" s="377"/>
      <c r="P27" s="378"/>
      <c r="Q27" s="77">
        <v>172</v>
      </c>
      <c r="R27" s="80">
        <f>D27+Q27</f>
        <v>224</v>
      </c>
      <c r="S27" s="377"/>
      <c r="T27" s="378"/>
      <c r="U27" s="77">
        <v>147</v>
      </c>
      <c r="V27" s="80">
        <f>D27+U27</f>
        <v>199</v>
      </c>
      <c r="W27" s="377"/>
      <c r="X27" s="378"/>
      <c r="Y27" s="85">
        <f t="shared" si="0"/>
        <v>1090</v>
      </c>
      <c r="Z27" s="86">
        <f>E27+I27+M27+Q27+U27</f>
        <v>830</v>
      </c>
      <c r="AA27" s="249">
        <f>AVERAGE(F27,J27,N27,R27,V27)</f>
        <v>218</v>
      </c>
      <c r="AB27" s="88">
        <f>AVERAGE(F27,J27,N27,R27,V27)-D27</f>
        <v>166</v>
      </c>
      <c r="AC27" s="384"/>
    </row>
    <row r="28" spans="2:29" s="62" customFormat="1" ht="49.5" customHeight="1">
      <c r="B28" s="389" t="s">
        <v>72</v>
      </c>
      <c r="C28" s="389"/>
      <c r="D28" s="63">
        <f>SUM(D29:D31)</f>
        <v>143</v>
      </c>
      <c r="E28" s="106">
        <f>SUM(E29:E31)</f>
        <v>315</v>
      </c>
      <c r="F28" s="92">
        <f>SUM(F29:F31)</f>
        <v>458</v>
      </c>
      <c r="G28" s="92">
        <f>F8</f>
        <v>540</v>
      </c>
      <c r="H28" s="70" t="str">
        <f>B8</f>
        <v>Würth</v>
      </c>
      <c r="I28" s="64">
        <f>SUM(I29:I31)</f>
        <v>350</v>
      </c>
      <c r="J28" s="92">
        <f>SUM(J29:J31)</f>
        <v>493</v>
      </c>
      <c r="K28" s="92">
        <f>J16</f>
        <v>512</v>
      </c>
      <c r="L28" s="70" t="str">
        <f>B16</f>
        <v>Assar</v>
      </c>
      <c r="M28" s="72">
        <f>SUM(M29:M31)</f>
        <v>380</v>
      </c>
      <c r="N28" s="94">
        <f>SUM(N29:N31)</f>
        <v>523</v>
      </c>
      <c r="O28" s="92">
        <f>N24</f>
        <v>576</v>
      </c>
      <c r="P28" s="70" t="str">
        <f>B24</f>
        <v>Aru Rail</v>
      </c>
      <c r="Q28" s="71">
        <f>SUM(Q29:Q31)</f>
        <v>360</v>
      </c>
      <c r="R28" s="94">
        <f>SUM(R29:R31)</f>
        <v>503</v>
      </c>
      <c r="S28" s="92">
        <f>R12</f>
        <v>553</v>
      </c>
      <c r="T28" s="70" t="str">
        <f>B12</f>
        <v>Toode </v>
      </c>
      <c r="U28" s="71">
        <f>SUM(U29:U31)</f>
        <v>362</v>
      </c>
      <c r="V28" s="94">
        <f>SUM(V29:V31)</f>
        <v>505</v>
      </c>
      <c r="W28" s="92">
        <f>V20</f>
        <v>531</v>
      </c>
      <c r="X28" s="70" t="str">
        <f>B20</f>
        <v>AQVA</v>
      </c>
      <c r="Y28" s="73">
        <f t="shared" si="0"/>
        <v>2482</v>
      </c>
      <c r="Z28" s="71">
        <f>SUM(Z29:Z31)</f>
        <v>1767</v>
      </c>
      <c r="AA28" s="91">
        <f>AVERAGE(AA29,AA30,AA31)</f>
        <v>165.46666666666667</v>
      </c>
      <c r="AB28" s="75">
        <f>AVERAGE(AB29,AB30,AB31)</f>
        <v>117.8</v>
      </c>
      <c r="AC28" s="382">
        <f>G29+K29+O29+S29+W29</f>
        <v>0</v>
      </c>
    </row>
    <row r="29" spans="2:29" s="62" customFormat="1" ht="17.25" customHeight="1">
      <c r="B29" s="361" t="s">
        <v>98</v>
      </c>
      <c r="C29" s="361"/>
      <c r="D29" s="76">
        <v>43</v>
      </c>
      <c r="E29" s="77">
        <v>75</v>
      </c>
      <c r="F29" s="80">
        <f>D29+E29</f>
        <v>118</v>
      </c>
      <c r="G29" s="373">
        <v>0</v>
      </c>
      <c r="H29" s="374"/>
      <c r="I29" s="79">
        <v>130</v>
      </c>
      <c r="J29" s="78">
        <f>D29+I29</f>
        <v>173</v>
      </c>
      <c r="K29" s="373">
        <v>0</v>
      </c>
      <c r="L29" s="374"/>
      <c r="M29" s="79">
        <v>113</v>
      </c>
      <c r="N29" s="78">
        <f>D29+M29</f>
        <v>156</v>
      </c>
      <c r="O29" s="373">
        <v>0</v>
      </c>
      <c r="P29" s="374"/>
      <c r="Q29" s="77">
        <v>94</v>
      </c>
      <c r="R29" s="80">
        <f>D29+Q29</f>
        <v>137</v>
      </c>
      <c r="S29" s="373">
        <v>0</v>
      </c>
      <c r="T29" s="374"/>
      <c r="U29" s="77">
        <v>93</v>
      </c>
      <c r="V29" s="80">
        <f>D29+U29</f>
        <v>136</v>
      </c>
      <c r="W29" s="373">
        <v>0</v>
      </c>
      <c r="X29" s="374"/>
      <c r="Y29" s="78">
        <f>F29+J29+N29+R29+V29</f>
        <v>720</v>
      </c>
      <c r="Z29" s="79">
        <f>E29+I29+M29+Q29+U29</f>
        <v>505</v>
      </c>
      <c r="AA29" s="81">
        <f>AVERAGE(F29,J29,N29,R29,V29)</f>
        <v>144</v>
      </c>
      <c r="AB29" s="82">
        <f>AVERAGE(F29,J29,N29,R29,V29)-D29</f>
        <v>101</v>
      </c>
      <c r="AC29" s="383"/>
    </row>
    <row r="30" spans="2:29" s="62" customFormat="1" ht="17.25" customHeight="1">
      <c r="B30" s="361" t="s">
        <v>82</v>
      </c>
      <c r="C30" s="361"/>
      <c r="D30" s="76">
        <v>60</v>
      </c>
      <c r="E30" s="77">
        <v>124</v>
      </c>
      <c r="F30" s="80">
        <f>D30+E30</f>
        <v>184</v>
      </c>
      <c r="G30" s="375"/>
      <c r="H30" s="376"/>
      <c r="I30" s="79">
        <v>104</v>
      </c>
      <c r="J30" s="78">
        <f>D30+I30</f>
        <v>164</v>
      </c>
      <c r="K30" s="375"/>
      <c r="L30" s="376"/>
      <c r="M30" s="79">
        <v>107</v>
      </c>
      <c r="N30" s="78">
        <f>D30+M30</f>
        <v>167</v>
      </c>
      <c r="O30" s="375"/>
      <c r="P30" s="376"/>
      <c r="Q30" s="77">
        <v>113</v>
      </c>
      <c r="R30" s="80">
        <f>D30+Q30</f>
        <v>173</v>
      </c>
      <c r="S30" s="375"/>
      <c r="T30" s="376"/>
      <c r="U30" s="77">
        <v>114</v>
      </c>
      <c r="V30" s="80">
        <f>D30+U30</f>
        <v>174</v>
      </c>
      <c r="W30" s="375"/>
      <c r="X30" s="376"/>
      <c r="Y30" s="78">
        <f>F30+J30+N30+R30+V30</f>
        <v>862</v>
      </c>
      <c r="Z30" s="79">
        <f>E30+I30+M30+Q30+U30</f>
        <v>562</v>
      </c>
      <c r="AA30" s="81">
        <f>AVERAGE(F30,J30,N30,R30,V30)</f>
        <v>172.4</v>
      </c>
      <c r="AB30" s="82">
        <f>AVERAGE(F30,J30,N30,R30,V30)-D30</f>
        <v>112.4</v>
      </c>
      <c r="AC30" s="383"/>
    </row>
    <row r="31" spans="2:29" s="62" customFormat="1" ht="17.25" customHeight="1" thickBot="1">
      <c r="B31" s="370" t="s">
        <v>97</v>
      </c>
      <c r="C31" s="370"/>
      <c r="D31" s="83">
        <v>40</v>
      </c>
      <c r="E31" s="84">
        <v>116</v>
      </c>
      <c r="F31" s="85">
        <f>D31+E31</f>
        <v>156</v>
      </c>
      <c r="G31" s="377"/>
      <c r="H31" s="378"/>
      <c r="I31" s="86">
        <v>116</v>
      </c>
      <c r="J31" s="85">
        <f>D31+I31</f>
        <v>156</v>
      </c>
      <c r="K31" s="377"/>
      <c r="L31" s="378"/>
      <c r="M31" s="86">
        <v>160</v>
      </c>
      <c r="N31" s="85">
        <f>D31+M31</f>
        <v>200</v>
      </c>
      <c r="O31" s="377"/>
      <c r="P31" s="378"/>
      <c r="Q31" s="86">
        <v>153</v>
      </c>
      <c r="R31" s="85">
        <f>D31+Q31</f>
        <v>193</v>
      </c>
      <c r="S31" s="377"/>
      <c r="T31" s="378"/>
      <c r="U31" s="86">
        <v>155</v>
      </c>
      <c r="V31" s="85">
        <f>D31+U31</f>
        <v>195</v>
      </c>
      <c r="W31" s="377"/>
      <c r="X31" s="378"/>
      <c r="Y31" s="85">
        <f>F31+J31+N31+R31+V31</f>
        <v>900</v>
      </c>
      <c r="Z31" s="86">
        <f>E31+I31+M31+Q31+U31</f>
        <v>700</v>
      </c>
      <c r="AA31" s="87">
        <f>AVERAGE(F31,J31,N31,R31,V31)</f>
        <v>180</v>
      </c>
      <c r="AB31" s="88">
        <f>AVERAGE(F31,J31,N31,R31,V31)-D31</f>
        <v>140</v>
      </c>
      <c r="AC31" s="384"/>
    </row>
    <row r="32" spans="2:29" s="62" customFormat="1" ht="17.25" customHeight="1">
      <c r="B32" s="96"/>
      <c r="C32" s="96"/>
      <c r="D32" s="97"/>
      <c r="E32" s="98"/>
      <c r="F32" s="99"/>
      <c r="G32" s="100"/>
      <c r="H32" s="100"/>
      <c r="I32" s="98"/>
      <c r="J32" s="99"/>
      <c r="K32" s="100"/>
      <c r="L32" s="100"/>
      <c r="M32" s="98"/>
      <c r="N32" s="99"/>
      <c r="O32" s="100"/>
      <c r="P32" s="100"/>
      <c r="Q32" s="98"/>
      <c r="R32" s="99"/>
      <c r="S32" s="100"/>
      <c r="T32" s="100"/>
      <c r="U32" s="98"/>
      <c r="V32" s="99"/>
      <c r="W32" s="100"/>
      <c r="X32" s="100"/>
      <c r="Y32" s="99"/>
      <c r="Z32" s="98"/>
      <c r="AA32" s="102"/>
      <c r="AB32" s="101"/>
      <c r="AC32" s="103"/>
    </row>
    <row r="33" spans="2:29" s="62" customFormat="1" ht="17.25" customHeight="1">
      <c r="B33" s="96"/>
      <c r="C33" s="96"/>
      <c r="D33" s="97"/>
      <c r="E33" s="98"/>
      <c r="F33" s="99"/>
      <c r="G33" s="100"/>
      <c r="H33" s="100"/>
      <c r="I33" s="98"/>
      <c r="J33" s="99"/>
      <c r="K33" s="100"/>
      <c r="L33" s="100"/>
      <c r="M33" s="98"/>
      <c r="N33" s="99"/>
      <c r="O33" s="100"/>
      <c r="P33" s="100"/>
      <c r="Q33" s="98"/>
      <c r="R33" s="99"/>
      <c r="S33" s="100"/>
      <c r="T33" s="100"/>
      <c r="U33" s="98"/>
      <c r="V33" s="99"/>
      <c r="W33" s="100"/>
      <c r="X33" s="100"/>
      <c r="Y33" s="99"/>
      <c r="Z33" s="98"/>
      <c r="AA33" s="102"/>
      <c r="AB33" s="101"/>
      <c r="AC33" s="103"/>
    </row>
    <row r="34" spans="2:29" s="62" customFormat="1" ht="17.25" customHeight="1">
      <c r="B34" s="96"/>
      <c r="C34" s="96"/>
      <c r="D34" s="97"/>
      <c r="E34" s="98"/>
      <c r="F34" s="99"/>
      <c r="G34" s="100"/>
      <c r="H34" s="100"/>
      <c r="I34" s="98"/>
      <c r="J34" s="99"/>
      <c r="K34" s="100"/>
      <c r="L34" s="100"/>
      <c r="M34" s="98"/>
      <c r="N34" s="99"/>
      <c r="O34" s="100"/>
      <c r="P34" s="100"/>
      <c r="Q34" s="98"/>
      <c r="R34" s="99"/>
      <c r="S34" s="100"/>
      <c r="T34" s="100"/>
      <c r="U34" s="98"/>
      <c r="V34" s="99"/>
      <c r="W34" s="100"/>
      <c r="X34" s="100"/>
      <c r="Y34" s="99"/>
      <c r="Z34" s="109"/>
      <c r="AA34" s="102"/>
      <c r="AB34" s="101"/>
      <c r="AC34" s="103"/>
    </row>
    <row r="35" spans="2:29" ht="18" customHeight="1">
      <c r="B35" s="1"/>
      <c r="C35" s="1"/>
      <c r="D35" s="1"/>
      <c r="E35" s="42"/>
      <c r="F35" s="43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42"/>
    </row>
    <row r="36" spans="2:29" ht="21.75" customHeight="1">
      <c r="B36" s="186"/>
      <c r="C36" s="186"/>
      <c r="D36" s="1"/>
      <c r="E36" s="42"/>
      <c r="F36" s="398" t="s">
        <v>163</v>
      </c>
      <c r="G36" s="398"/>
      <c r="H36" s="398"/>
      <c r="I36" s="398"/>
      <c r="J36" s="398"/>
      <c r="K36" s="398"/>
      <c r="L36" s="398"/>
      <c r="M36" s="398"/>
      <c r="N36" s="398"/>
      <c r="O36" s="398"/>
      <c r="P36" s="398"/>
      <c r="Q36" s="398"/>
      <c r="R36" s="398"/>
      <c r="S36" s="1"/>
      <c r="T36" s="1"/>
      <c r="U36" s="1"/>
      <c r="V36" s="1"/>
      <c r="W36" s="392" t="s">
        <v>79</v>
      </c>
      <c r="X36" s="392"/>
      <c r="Y36" s="392"/>
      <c r="Z36" s="392"/>
      <c r="AA36" s="1"/>
      <c r="AB36" s="1"/>
      <c r="AC36" s="42"/>
    </row>
    <row r="37" spans="2:29" ht="27" customHeight="1" thickBot="1">
      <c r="B37" s="204" t="s">
        <v>66</v>
      </c>
      <c r="C37" s="205"/>
      <c r="D37" s="1"/>
      <c r="E37" s="42"/>
      <c r="F37" s="398"/>
      <c r="G37" s="398"/>
      <c r="H37" s="398"/>
      <c r="I37" s="398"/>
      <c r="J37" s="398"/>
      <c r="K37" s="398"/>
      <c r="L37" s="398"/>
      <c r="M37" s="398"/>
      <c r="N37" s="398"/>
      <c r="O37" s="398"/>
      <c r="P37" s="398"/>
      <c r="Q37" s="398"/>
      <c r="R37" s="398"/>
      <c r="S37" s="1"/>
      <c r="T37" s="1"/>
      <c r="U37" s="1"/>
      <c r="V37" s="1"/>
      <c r="W37" s="393"/>
      <c r="X37" s="393"/>
      <c r="Y37" s="393"/>
      <c r="Z37" s="393"/>
      <c r="AA37" s="1"/>
      <c r="AB37" s="1"/>
      <c r="AC37" s="42"/>
    </row>
    <row r="38" spans="2:29" s="44" customFormat="1" ht="17.25" customHeight="1">
      <c r="B38" s="394" t="s">
        <v>1</v>
      </c>
      <c r="C38" s="395"/>
      <c r="D38" s="104" t="s">
        <v>31</v>
      </c>
      <c r="E38" s="45"/>
      <c r="F38" s="46" t="s">
        <v>35</v>
      </c>
      <c r="G38" s="396" t="s">
        <v>36</v>
      </c>
      <c r="H38" s="397"/>
      <c r="I38" s="47"/>
      <c r="J38" s="46" t="s">
        <v>37</v>
      </c>
      <c r="K38" s="396" t="s">
        <v>36</v>
      </c>
      <c r="L38" s="397"/>
      <c r="M38" s="48"/>
      <c r="N38" s="46" t="s">
        <v>38</v>
      </c>
      <c r="O38" s="396" t="s">
        <v>36</v>
      </c>
      <c r="P38" s="397"/>
      <c r="Q38" s="48"/>
      <c r="R38" s="46" t="s">
        <v>39</v>
      </c>
      <c r="S38" s="396" t="s">
        <v>36</v>
      </c>
      <c r="T38" s="397"/>
      <c r="U38" s="49"/>
      <c r="V38" s="46" t="s">
        <v>40</v>
      </c>
      <c r="W38" s="396" t="s">
        <v>36</v>
      </c>
      <c r="X38" s="397"/>
      <c r="Y38" s="110" t="s">
        <v>41</v>
      </c>
      <c r="Z38" s="50"/>
      <c r="AA38" s="51" t="s">
        <v>42</v>
      </c>
      <c r="AB38" s="52" t="s">
        <v>43</v>
      </c>
      <c r="AC38" s="277" t="s">
        <v>41</v>
      </c>
    </row>
    <row r="39" spans="2:29" s="44" customFormat="1" ht="17.25" customHeight="1" thickBot="1">
      <c r="B39" s="390" t="s">
        <v>44</v>
      </c>
      <c r="C39" s="391"/>
      <c r="D39" s="212"/>
      <c r="E39" s="53"/>
      <c r="F39" s="54" t="s">
        <v>45</v>
      </c>
      <c r="G39" s="387" t="s">
        <v>46</v>
      </c>
      <c r="H39" s="388"/>
      <c r="I39" s="55"/>
      <c r="J39" s="54" t="s">
        <v>45</v>
      </c>
      <c r="K39" s="387" t="s">
        <v>46</v>
      </c>
      <c r="L39" s="388"/>
      <c r="M39" s="54"/>
      <c r="N39" s="54" t="s">
        <v>45</v>
      </c>
      <c r="O39" s="387" t="s">
        <v>46</v>
      </c>
      <c r="P39" s="388"/>
      <c r="Q39" s="54"/>
      <c r="R39" s="54" t="s">
        <v>45</v>
      </c>
      <c r="S39" s="387" t="s">
        <v>46</v>
      </c>
      <c r="T39" s="388"/>
      <c r="U39" s="56"/>
      <c r="V39" s="54" t="s">
        <v>45</v>
      </c>
      <c r="W39" s="387" t="s">
        <v>46</v>
      </c>
      <c r="X39" s="388"/>
      <c r="Y39" s="57" t="s">
        <v>45</v>
      </c>
      <c r="Z39" s="58" t="s">
        <v>47</v>
      </c>
      <c r="AA39" s="59" t="s">
        <v>48</v>
      </c>
      <c r="AB39" s="60" t="s">
        <v>49</v>
      </c>
      <c r="AC39" s="61" t="s">
        <v>50</v>
      </c>
    </row>
    <row r="40" spans="2:29" s="62" customFormat="1" ht="49.5" customHeight="1">
      <c r="B40" s="380" t="s">
        <v>145</v>
      </c>
      <c r="C40" s="381"/>
      <c r="D40" s="63">
        <f>SUM(D41:D43)</f>
        <v>156</v>
      </c>
      <c r="E40" s="64">
        <f>SUM(E41:E43)</f>
        <v>365</v>
      </c>
      <c r="F40" s="92">
        <f>SUM(F41:F43)</f>
        <v>521</v>
      </c>
      <c r="G40" s="66">
        <f>F60</f>
        <v>565</v>
      </c>
      <c r="H40" s="67" t="str">
        <f>B60</f>
        <v>Jeld Wen</v>
      </c>
      <c r="I40" s="68">
        <f>SUM(I41:I43)</f>
        <v>383</v>
      </c>
      <c r="J40" s="69">
        <f>SUM(J41:J43)</f>
        <v>539</v>
      </c>
      <c r="K40" s="69">
        <f>J56</f>
        <v>497</v>
      </c>
      <c r="L40" s="70" t="str">
        <f>B56</f>
        <v>Wiru Auto</v>
      </c>
      <c r="M40" s="72">
        <f>SUM(M41:M43)</f>
        <v>373</v>
      </c>
      <c r="N40" s="66">
        <f>SUM(N41:N43)</f>
        <v>529</v>
      </c>
      <c r="O40" s="66">
        <f>N52</f>
        <v>594</v>
      </c>
      <c r="P40" s="67" t="str">
        <f>B52</f>
        <v>Temper</v>
      </c>
      <c r="Q40" s="72">
        <f>SUM(Q41:Q43)</f>
        <v>415</v>
      </c>
      <c r="R40" s="66">
        <f>SUM(R41:R43)</f>
        <v>571</v>
      </c>
      <c r="S40" s="66">
        <f>R48</f>
        <v>508</v>
      </c>
      <c r="T40" s="67" t="str">
        <f>B48</f>
        <v>Verx</v>
      </c>
      <c r="U40" s="72">
        <f>SUM(U41:U43)</f>
        <v>343</v>
      </c>
      <c r="V40" s="66">
        <f>SUM(V41:V43)</f>
        <v>499</v>
      </c>
      <c r="W40" s="66">
        <f>V44</f>
        <v>599</v>
      </c>
      <c r="X40" s="67" t="str">
        <f>B44</f>
        <v>Latestoil</v>
      </c>
      <c r="Y40" s="73">
        <f aca="true" t="shared" si="2" ref="Y40:Y60">F40+J40+N40+R40+V40</f>
        <v>2659</v>
      </c>
      <c r="Z40" s="71">
        <f>SUM(Z41:Z43)</f>
        <v>1879</v>
      </c>
      <c r="AA40" s="74">
        <f>AVERAGE(AA41,AA42,AA43)</f>
        <v>177.26666666666665</v>
      </c>
      <c r="AB40" s="75">
        <f>AVERAGE(AB41,AB42,AB43)</f>
        <v>125.26666666666667</v>
      </c>
      <c r="AC40" s="382">
        <f>G41+K41+O41+S41+W41</f>
        <v>2</v>
      </c>
    </row>
    <row r="41" spans="2:29" s="62" customFormat="1" ht="17.25" customHeight="1">
      <c r="B41" s="355" t="s">
        <v>155</v>
      </c>
      <c r="C41" s="356"/>
      <c r="D41" s="76">
        <v>60</v>
      </c>
      <c r="E41" s="77">
        <v>106</v>
      </c>
      <c r="F41" s="78">
        <f>D41+E41</f>
        <v>166</v>
      </c>
      <c r="G41" s="373">
        <v>0</v>
      </c>
      <c r="H41" s="374"/>
      <c r="I41" s="79">
        <v>102</v>
      </c>
      <c r="J41" s="78">
        <f>D41+I41</f>
        <v>162</v>
      </c>
      <c r="K41" s="373">
        <v>1</v>
      </c>
      <c r="L41" s="374"/>
      <c r="M41" s="79">
        <v>134</v>
      </c>
      <c r="N41" s="78">
        <f>D41+M41</f>
        <v>194</v>
      </c>
      <c r="O41" s="373">
        <v>0</v>
      </c>
      <c r="P41" s="374"/>
      <c r="Q41" s="79">
        <v>134</v>
      </c>
      <c r="R41" s="80">
        <f>D41+Q41</f>
        <v>194</v>
      </c>
      <c r="S41" s="373">
        <v>1</v>
      </c>
      <c r="T41" s="374"/>
      <c r="U41" s="77">
        <v>104</v>
      </c>
      <c r="V41" s="80">
        <f>D41+U41</f>
        <v>164</v>
      </c>
      <c r="W41" s="373">
        <v>0</v>
      </c>
      <c r="X41" s="374"/>
      <c r="Y41" s="78">
        <f>F41+J41+N41+R41+V41</f>
        <v>880</v>
      </c>
      <c r="Z41" s="79">
        <f>E41+I41+M41+Q41+U41</f>
        <v>580</v>
      </c>
      <c r="AA41" s="81">
        <f>AVERAGE(F41,J41,N41,R41,V41)</f>
        <v>176</v>
      </c>
      <c r="AB41" s="82">
        <f>AVERAGE(F41,J41,N41,R41,V41)-D41</f>
        <v>116</v>
      </c>
      <c r="AC41" s="383"/>
    </row>
    <row r="42" spans="2:29" s="62" customFormat="1" ht="17.25" customHeight="1">
      <c r="B42" s="355" t="s">
        <v>156</v>
      </c>
      <c r="C42" s="356"/>
      <c r="D42" s="76">
        <v>49</v>
      </c>
      <c r="E42" s="77">
        <v>135</v>
      </c>
      <c r="F42" s="78">
        <f>D42+E42</f>
        <v>184</v>
      </c>
      <c r="G42" s="375"/>
      <c r="H42" s="376"/>
      <c r="I42" s="79">
        <v>138</v>
      </c>
      <c r="J42" s="78">
        <f>D42+I42</f>
        <v>187</v>
      </c>
      <c r="K42" s="375"/>
      <c r="L42" s="376"/>
      <c r="M42" s="79">
        <v>116</v>
      </c>
      <c r="N42" s="78">
        <f>D42+M42</f>
        <v>165</v>
      </c>
      <c r="O42" s="375"/>
      <c r="P42" s="376"/>
      <c r="Q42" s="77">
        <v>146</v>
      </c>
      <c r="R42" s="80">
        <f>D42+Q42</f>
        <v>195</v>
      </c>
      <c r="S42" s="375"/>
      <c r="T42" s="376"/>
      <c r="U42" s="77">
        <v>122</v>
      </c>
      <c r="V42" s="80">
        <f>D42+U42</f>
        <v>171</v>
      </c>
      <c r="W42" s="375"/>
      <c r="X42" s="376"/>
      <c r="Y42" s="78">
        <f>F42+J42+N42+R42+V42</f>
        <v>902</v>
      </c>
      <c r="Z42" s="79">
        <f>E42+I42+M42+Q42+U42</f>
        <v>657</v>
      </c>
      <c r="AA42" s="81">
        <f>AVERAGE(F42,J42,N42,R42,V42)</f>
        <v>180.4</v>
      </c>
      <c r="AB42" s="82">
        <f>AVERAGE(F42,J42,N42,R42,V42)-D42</f>
        <v>131.4</v>
      </c>
      <c r="AC42" s="383"/>
    </row>
    <row r="43" spans="2:29" s="62" customFormat="1" ht="17.25" customHeight="1" thickBot="1">
      <c r="B43" s="366" t="s">
        <v>157</v>
      </c>
      <c r="C43" s="367"/>
      <c r="D43" s="83">
        <v>47</v>
      </c>
      <c r="E43" s="84">
        <v>124</v>
      </c>
      <c r="F43" s="85">
        <f>D43+E43</f>
        <v>171</v>
      </c>
      <c r="G43" s="377"/>
      <c r="H43" s="378"/>
      <c r="I43" s="86">
        <v>143</v>
      </c>
      <c r="J43" s="85">
        <f>D43+I43</f>
        <v>190</v>
      </c>
      <c r="K43" s="377"/>
      <c r="L43" s="378"/>
      <c r="M43" s="86">
        <v>123</v>
      </c>
      <c r="N43" s="85">
        <f>D43+M43</f>
        <v>170</v>
      </c>
      <c r="O43" s="377"/>
      <c r="P43" s="378"/>
      <c r="Q43" s="84">
        <v>135</v>
      </c>
      <c r="R43" s="85">
        <f>D43+Q43</f>
        <v>182</v>
      </c>
      <c r="S43" s="377"/>
      <c r="T43" s="378"/>
      <c r="U43" s="84">
        <v>117</v>
      </c>
      <c r="V43" s="85">
        <f>D43+U43</f>
        <v>164</v>
      </c>
      <c r="W43" s="377"/>
      <c r="X43" s="378"/>
      <c r="Y43" s="85">
        <f t="shared" si="2"/>
        <v>877</v>
      </c>
      <c r="Z43" s="86">
        <f>E43+I43+M43+Q43+U43</f>
        <v>642</v>
      </c>
      <c r="AA43" s="87">
        <f>AVERAGE(F43,J43,N43,R43,V43)</f>
        <v>175.4</v>
      </c>
      <c r="AB43" s="88">
        <f>AVERAGE(F43,J43,N43,R43,V43)-D43</f>
        <v>128.4</v>
      </c>
      <c r="AC43" s="384"/>
    </row>
    <row r="44" spans="2:29" s="62" customFormat="1" ht="48" customHeight="1">
      <c r="B44" s="389" t="s">
        <v>58</v>
      </c>
      <c r="C44" s="389"/>
      <c r="D44" s="63">
        <f>SUM(D45:D47)</f>
        <v>65</v>
      </c>
      <c r="E44" s="64">
        <f>SUM(E45:E47)</f>
        <v>491</v>
      </c>
      <c r="F44" s="66">
        <f>SUM(F45:F47)</f>
        <v>556</v>
      </c>
      <c r="G44" s="66">
        <f>F56</f>
        <v>494</v>
      </c>
      <c r="H44" s="67" t="str">
        <f>B56</f>
        <v>Wiru Auto</v>
      </c>
      <c r="I44" s="108">
        <f>SUM(I45:I47)</f>
        <v>441</v>
      </c>
      <c r="J44" s="69">
        <f>SUM(J45:J47)</f>
        <v>506</v>
      </c>
      <c r="K44" s="66">
        <f>J52</f>
        <v>589</v>
      </c>
      <c r="L44" s="67" t="str">
        <f>B52</f>
        <v>Temper</v>
      </c>
      <c r="M44" s="72">
        <f>SUM(M45:M47)</f>
        <v>505</v>
      </c>
      <c r="N44" s="66">
        <f>SUM(N45:N47)</f>
        <v>570</v>
      </c>
      <c r="O44" s="66">
        <f>N48</f>
        <v>599</v>
      </c>
      <c r="P44" s="67" t="str">
        <f>B48</f>
        <v>Verx</v>
      </c>
      <c r="Q44" s="72">
        <f>SUM(Q45:Q47)</f>
        <v>407</v>
      </c>
      <c r="R44" s="66">
        <f>SUM(R45:R47)</f>
        <v>472</v>
      </c>
      <c r="S44" s="66">
        <f>R60</f>
        <v>549</v>
      </c>
      <c r="T44" s="67" t="str">
        <f>B60</f>
        <v>Jeld Wen</v>
      </c>
      <c r="U44" s="72">
        <f>SUM(U45:U47)</f>
        <v>534</v>
      </c>
      <c r="V44" s="66">
        <f>SUM(V45:V47)</f>
        <v>599</v>
      </c>
      <c r="W44" s="66">
        <f>V40</f>
        <v>499</v>
      </c>
      <c r="X44" s="67" t="str">
        <f>B40</f>
        <v>Rägavere Huviklubi</v>
      </c>
      <c r="Y44" s="73">
        <f t="shared" si="2"/>
        <v>2703</v>
      </c>
      <c r="Z44" s="71">
        <f>SUM(Z45:Z47)</f>
        <v>2378</v>
      </c>
      <c r="AA44" s="91">
        <f>AVERAGE(AA45,AA46,AA47)</f>
        <v>180.20000000000002</v>
      </c>
      <c r="AB44" s="75">
        <f>AVERAGE(AB45,AB46,AB47)</f>
        <v>158.53333333333333</v>
      </c>
      <c r="AC44" s="382">
        <f>G45+K45+O45+S45+W45</f>
        <v>2</v>
      </c>
    </row>
    <row r="45" spans="2:29" s="62" customFormat="1" ht="17.25" customHeight="1">
      <c r="B45" s="361" t="s">
        <v>122</v>
      </c>
      <c r="C45" s="361"/>
      <c r="D45" s="76">
        <v>26</v>
      </c>
      <c r="E45" s="77">
        <v>189</v>
      </c>
      <c r="F45" s="78">
        <f>D45+E45</f>
        <v>215</v>
      </c>
      <c r="G45" s="373">
        <v>1</v>
      </c>
      <c r="H45" s="374"/>
      <c r="I45" s="79">
        <v>139</v>
      </c>
      <c r="J45" s="78">
        <f>D45+I45</f>
        <v>165</v>
      </c>
      <c r="K45" s="373">
        <v>0</v>
      </c>
      <c r="L45" s="374"/>
      <c r="M45" s="79">
        <v>186</v>
      </c>
      <c r="N45" s="78">
        <f>D45+M45</f>
        <v>212</v>
      </c>
      <c r="O45" s="373">
        <v>0</v>
      </c>
      <c r="P45" s="374"/>
      <c r="Q45" s="77">
        <v>125</v>
      </c>
      <c r="R45" s="80">
        <f>D45+Q45</f>
        <v>151</v>
      </c>
      <c r="S45" s="373">
        <v>0</v>
      </c>
      <c r="T45" s="374"/>
      <c r="U45" s="77">
        <v>145</v>
      </c>
      <c r="V45" s="80">
        <f>D45+U45</f>
        <v>171</v>
      </c>
      <c r="W45" s="373">
        <v>1</v>
      </c>
      <c r="X45" s="374"/>
      <c r="Y45" s="78">
        <f t="shared" si="2"/>
        <v>914</v>
      </c>
      <c r="Z45" s="79">
        <f>E45+I45+M45+Q45+U45</f>
        <v>784</v>
      </c>
      <c r="AA45" s="81">
        <f>AVERAGE(F45,J45,N45,R45,V45)</f>
        <v>182.8</v>
      </c>
      <c r="AB45" s="82">
        <f>AVERAGE(F45,J45,N45,R45,V45)-D45</f>
        <v>156.8</v>
      </c>
      <c r="AC45" s="383"/>
    </row>
    <row r="46" spans="2:29" s="62" customFormat="1" ht="17.25" customHeight="1">
      <c r="B46" s="361" t="s">
        <v>123</v>
      </c>
      <c r="C46" s="361"/>
      <c r="D46" s="76">
        <v>37</v>
      </c>
      <c r="E46" s="77">
        <v>133</v>
      </c>
      <c r="F46" s="78">
        <f>D46+E46</f>
        <v>170</v>
      </c>
      <c r="G46" s="375"/>
      <c r="H46" s="376"/>
      <c r="I46" s="79">
        <v>129</v>
      </c>
      <c r="J46" s="78">
        <f>D46+I46</f>
        <v>166</v>
      </c>
      <c r="K46" s="375"/>
      <c r="L46" s="376"/>
      <c r="M46" s="79">
        <v>135</v>
      </c>
      <c r="N46" s="78">
        <f>D46+M46</f>
        <v>172</v>
      </c>
      <c r="O46" s="375"/>
      <c r="P46" s="376"/>
      <c r="Q46" s="77">
        <v>145</v>
      </c>
      <c r="R46" s="80">
        <f>D46+Q46</f>
        <v>182</v>
      </c>
      <c r="S46" s="375"/>
      <c r="T46" s="376"/>
      <c r="U46" s="77">
        <v>147</v>
      </c>
      <c r="V46" s="80">
        <f>D46+U46</f>
        <v>184</v>
      </c>
      <c r="W46" s="375"/>
      <c r="X46" s="376"/>
      <c r="Y46" s="78">
        <f t="shared" si="2"/>
        <v>874</v>
      </c>
      <c r="Z46" s="79">
        <f>E46+I46+M46+Q46+U46</f>
        <v>689</v>
      </c>
      <c r="AA46" s="81">
        <f>AVERAGE(F46,J46,N46,R46,V46)</f>
        <v>174.8</v>
      </c>
      <c r="AB46" s="82">
        <f>AVERAGE(F46,J46,N46,R46,V46)-D46</f>
        <v>137.8</v>
      </c>
      <c r="AC46" s="383"/>
    </row>
    <row r="47" spans="2:29" s="62" customFormat="1" ht="17.25" customHeight="1" thickBot="1">
      <c r="B47" s="370" t="s">
        <v>124</v>
      </c>
      <c r="C47" s="370"/>
      <c r="D47" s="76">
        <v>2</v>
      </c>
      <c r="E47" s="84">
        <v>169</v>
      </c>
      <c r="F47" s="85">
        <f>D47+E47</f>
        <v>171</v>
      </c>
      <c r="G47" s="377"/>
      <c r="H47" s="378"/>
      <c r="I47" s="86">
        <v>173</v>
      </c>
      <c r="J47" s="85">
        <f>D47+I47</f>
        <v>175</v>
      </c>
      <c r="K47" s="377"/>
      <c r="L47" s="378"/>
      <c r="M47" s="86">
        <v>184</v>
      </c>
      <c r="N47" s="85">
        <f>D47+M47</f>
        <v>186</v>
      </c>
      <c r="O47" s="377"/>
      <c r="P47" s="378"/>
      <c r="Q47" s="84">
        <v>137</v>
      </c>
      <c r="R47" s="85">
        <f>D47+Q47</f>
        <v>139</v>
      </c>
      <c r="S47" s="377"/>
      <c r="T47" s="378"/>
      <c r="U47" s="84">
        <v>242</v>
      </c>
      <c r="V47" s="85">
        <f>D47+U47</f>
        <v>244</v>
      </c>
      <c r="W47" s="377"/>
      <c r="X47" s="378"/>
      <c r="Y47" s="85">
        <f t="shared" si="2"/>
        <v>915</v>
      </c>
      <c r="Z47" s="86">
        <f>E47+I47+M47+Q47+U47</f>
        <v>905</v>
      </c>
      <c r="AA47" s="87">
        <f>AVERAGE(F47,J47,N47,R47,V47)</f>
        <v>183</v>
      </c>
      <c r="AB47" s="88">
        <f>AVERAGE(F47,J47,N47,R47,V47)-D47</f>
        <v>181</v>
      </c>
      <c r="AC47" s="384"/>
    </row>
    <row r="48" spans="2:29" s="62" customFormat="1" ht="49.5" customHeight="1">
      <c r="B48" s="350" t="s">
        <v>61</v>
      </c>
      <c r="C48" s="350"/>
      <c r="D48" s="63">
        <f>SUM(D49:D51)</f>
        <v>80</v>
      </c>
      <c r="E48" s="64">
        <f>SUM(E49:E51)</f>
        <v>439</v>
      </c>
      <c r="F48" s="66">
        <f>SUM(F49:F51)</f>
        <v>519</v>
      </c>
      <c r="G48" s="66">
        <f>F52</f>
        <v>559</v>
      </c>
      <c r="H48" s="67" t="str">
        <f>B52</f>
        <v>Temper</v>
      </c>
      <c r="I48" s="108">
        <f>SUM(I49:I51)</f>
        <v>468</v>
      </c>
      <c r="J48" s="69">
        <f>SUM(J49:J51)</f>
        <v>548</v>
      </c>
      <c r="K48" s="66">
        <f>J60</f>
        <v>497</v>
      </c>
      <c r="L48" s="67" t="str">
        <f>B60</f>
        <v>Jeld Wen</v>
      </c>
      <c r="M48" s="72">
        <f>SUM(M49:M51)</f>
        <v>519</v>
      </c>
      <c r="N48" s="66">
        <f>SUM(N49:N51)</f>
        <v>599</v>
      </c>
      <c r="O48" s="66">
        <f>N44</f>
        <v>570</v>
      </c>
      <c r="P48" s="67" t="str">
        <f>B44</f>
        <v>Latestoil</v>
      </c>
      <c r="Q48" s="72">
        <f>SUM(Q49:Q51)</f>
        <v>428</v>
      </c>
      <c r="R48" s="66">
        <f>SUM(R49:R51)</f>
        <v>508</v>
      </c>
      <c r="S48" s="66">
        <f>R40</f>
        <v>571</v>
      </c>
      <c r="T48" s="67" t="str">
        <f>B40</f>
        <v>Rägavere Huviklubi</v>
      </c>
      <c r="U48" s="72">
        <f>SUM(U49:U51)</f>
        <v>482</v>
      </c>
      <c r="V48" s="66">
        <f>SUM(V49:V51)</f>
        <v>562</v>
      </c>
      <c r="W48" s="66">
        <f>V56</f>
        <v>599</v>
      </c>
      <c r="X48" s="67" t="str">
        <f>B56</f>
        <v>Wiru Auto</v>
      </c>
      <c r="Y48" s="73">
        <f t="shared" si="2"/>
        <v>2736</v>
      </c>
      <c r="Z48" s="71">
        <f>SUM(Z49:Z51)</f>
        <v>2336</v>
      </c>
      <c r="AA48" s="91">
        <f>AVERAGE(AA49,AA50,AA51)</f>
        <v>182.39999999999998</v>
      </c>
      <c r="AB48" s="75">
        <f>AVERAGE(AB49,AB50,AB51)</f>
        <v>155.73333333333332</v>
      </c>
      <c r="AC48" s="382">
        <f>G49+K49+O49+S49+W49</f>
        <v>2</v>
      </c>
    </row>
    <row r="49" spans="2:29" s="62" customFormat="1" ht="17.25" customHeight="1">
      <c r="B49" s="361" t="s">
        <v>125</v>
      </c>
      <c r="C49" s="361"/>
      <c r="D49" s="76">
        <v>17</v>
      </c>
      <c r="E49" s="77">
        <v>191</v>
      </c>
      <c r="F49" s="78">
        <f>D49+E49</f>
        <v>208</v>
      </c>
      <c r="G49" s="373">
        <v>0</v>
      </c>
      <c r="H49" s="374"/>
      <c r="I49" s="79">
        <v>186</v>
      </c>
      <c r="J49" s="78">
        <f>D49+I49</f>
        <v>203</v>
      </c>
      <c r="K49" s="373">
        <v>1</v>
      </c>
      <c r="L49" s="374"/>
      <c r="M49" s="79">
        <v>189</v>
      </c>
      <c r="N49" s="78">
        <f>D49+M49</f>
        <v>206</v>
      </c>
      <c r="O49" s="373">
        <v>1</v>
      </c>
      <c r="P49" s="374"/>
      <c r="Q49" s="77">
        <v>165</v>
      </c>
      <c r="R49" s="80">
        <f>D49+Q49</f>
        <v>182</v>
      </c>
      <c r="S49" s="373">
        <v>0</v>
      </c>
      <c r="T49" s="374"/>
      <c r="U49" s="77">
        <v>170</v>
      </c>
      <c r="V49" s="80">
        <f>D49+U49</f>
        <v>187</v>
      </c>
      <c r="W49" s="373">
        <v>0</v>
      </c>
      <c r="X49" s="374"/>
      <c r="Y49" s="78">
        <f t="shared" si="2"/>
        <v>986</v>
      </c>
      <c r="Z49" s="79">
        <f>E49+I49+M49+Q49+U49</f>
        <v>901</v>
      </c>
      <c r="AA49" s="81">
        <f>AVERAGE(F49,J49,N49,R49,V49)</f>
        <v>197.2</v>
      </c>
      <c r="AB49" s="82">
        <f>AVERAGE(F49,J49,N49,R49,V49)-D49</f>
        <v>180.2</v>
      </c>
      <c r="AC49" s="383"/>
    </row>
    <row r="50" spans="2:29" s="62" customFormat="1" ht="17.25" customHeight="1">
      <c r="B50" s="361" t="s">
        <v>170</v>
      </c>
      <c r="C50" s="361"/>
      <c r="D50" s="76">
        <v>29</v>
      </c>
      <c r="E50" s="77">
        <v>117</v>
      </c>
      <c r="F50" s="78">
        <f>D50+E50</f>
        <v>146</v>
      </c>
      <c r="G50" s="375"/>
      <c r="H50" s="376"/>
      <c r="I50" s="79">
        <v>127</v>
      </c>
      <c r="J50" s="78">
        <f>D50+I50</f>
        <v>156</v>
      </c>
      <c r="K50" s="375"/>
      <c r="L50" s="376"/>
      <c r="M50" s="79">
        <v>185</v>
      </c>
      <c r="N50" s="78">
        <f>D50+M50</f>
        <v>214</v>
      </c>
      <c r="O50" s="375"/>
      <c r="P50" s="376"/>
      <c r="Q50" s="77">
        <v>145</v>
      </c>
      <c r="R50" s="80">
        <f>D50+Q50</f>
        <v>174</v>
      </c>
      <c r="S50" s="375"/>
      <c r="T50" s="376"/>
      <c r="U50" s="77">
        <v>169</v>
      </c>
      <c r="V50" s="80">
        <f>D50+U50</f>
        <v>198</v>
      </c>
      <c r="W50" s="375"/>
      <c r="X50" s="376"/>
      <c r="Y50" s="78">
        <f t="shared" si="2"/>
        <v>888</v>
      </c>
      <c r="Z50" s="79">
        <f>E50+I50+M50+Q50+U50</f>
        <v>743</v>
      </c>
      <c r="AA50" s="81">
        <f>AVERAGE(F50,J50,N50,R50,V50)</f>
        <v>177.6</v>
      </c>
      <c r="AB50" s="82">
        <f>AVERAGE(F50,J50,N50,R50,V50)-D50</f>
        <v>148.6</v>
      </c>
      <c r="AC50" s="383"/>
    </row>
    <row r="51" spans="2:29" s="62" customFormat="1" ht="17.25" customHeight="1" thickBot="1">
      <c r="B51" s="370" t="s">
        <v>126</v>
      </c>
      <c r="C51" s="370"/>
      <c r="D51" s="83">
        <v>34</v>
      </c>
      <c r="E51" s="84">
        <v>131</v>
      </c>
      <c r="F51" s="85">
        <f>D51+E51</f>
        <v>165</v>
      </c>
      <c r="G51" s="377"/>
      <c r="H51" s="378"/>
      <c r="I51" s="86">
        <v>155</v>
      </c>
      <c r="J51" s="85">
        <f>D51+I51</f>
        <v>189</v>
      </c>
      <c r="K51" s="377"/>
      <c r="L51" s="378"/>
      <c r="M51" s="86">
        <v>145</v>
      </c>
      <c r="N51" s="85">
        <f>D51+M51</f>
        <v>179</v>
      </c>
      <c r="O51" s="377"/>
      <c r="P51" s="378"/>
      <c r="Q51" s="84">
        <v>118</v>
      </c>
      <c r="R51" s="85">
        <f>D51+Q51</f>
        <v>152</v>
      </c>
      <c r="S51" s="377"/>
      <c r="T51" s="378"/>
      <c r="U51" s="84">
        <v>143</v>
      </c>
      <c r="V51" s="85">
        <f>D51+U51</f>
        <v>177</v>
      </c>
      <c r="W51" s="377"/>
      <c r="X51" s="378"/>
      <c r="Y51" s="85">
        <f t="shared" si="2"/>
        <v>862</v>
      </c>
      <c r="Z51" s="86">
        <f>E51+I51+M51+Q51+U51</f>
        <v>692</v>
      </c>
      <c r="AA51" s="87">
        <f>AVERAGE(F51,J51,N51,R51,V51)</f>
        <v>172.4</v>
      </c>
      <c r="AB51" s="88">
        <f>AVERAGE(F51,J51,N51,R51,V51)-D51</f>
        <v>138.4</v>
      </c>
      <c r="AC51" s="384"/>
    </row>
    <row r="52" spans="2:29" s="62" customFormat="1" ht="48" customHeight="1">
      <c r="B52" s="402" t="s">
        <v>74</v>
      </c>
      <c r="C52" s="403"/>
      <c r="D52" s="63">
        <f>SUM(D53:D55)</f>
        <v>148</v>
      </c>
      <c r="E52" s="64">
        <f>SUM(E53:E55)</f>
        <v>411</v>
      </c>
      <c r="F52" s="66">
        <f>SUM(F53:F55)</f>
        <v>559</v>
      </c>
      <c r="G52" s="66">
        <f>F48</f>
        <v>519</v>
      </c>
      <c r="H52" s="67" t="str">
        <f>B48</f>
        <v>Verx</v>
      </c>
      <c r="I52" s="108">
        <f>SUM(I53:I55)</f>
        <v>441</v>
      </c>
      <c r="J52" s="69">
        <f>SUM(J53:J55)</f>
        <v>589</v>
      </c>
      <c r="K52" s="66">
        <f>J44</f>
        <v>506</v>
      </c>
      <c r="L52" s="67" t="str">
        <f>B44</f>
        <v>Latestoil</v>
      </c>
      <c r="M52" s="72">
        <f>SUM(M53:M55)</f>
        <v>446</v>
      </c>
      <c r="N52" s="66">
        <f>SUM(N53:N55)</f>
        <v>594</v>
      </c>
      <c r="O52" s="66">
        <f>N40</f>
        <v>529</v>
      </c>
      <c r="P52" s="67" t="str">
        <f>B40</f>
        <v>Rägavere Huviklubi</v>
      </c>
      <c r="Q52" s="72">
        <f>SUM(Q53:Q55)</f>
        <v>397</v>
      </c>
      <c r="R52" s="66">
        <f>SUM(R53:R55)</f>
        <v>545</v>
      </c>
      <c r="S52" s="66">
        <f>R56</f>
        <v>529</v>
      </c>
      <c r="T52" s="67" t="str">
        <f>B56</f>
        <v>Wiru Auto</v>
      </c>
      <c r="U52" s="72">
        <f>SUM(U53:U55)</f>
        <v>456</v>
      </c>
      <c r="V52" s="66">
        <f>SUM(V53:V55)</f>
        <v>604</v>
      </c>
      <c r="W52" s="66">
        <f>V60</f>
        <v>568</v>
      </c>
      <c r="X52" s="67" t="str">
        <f>B60</f>
        <v>Jeld Wen</v>
      </c>
      <c r="Y52" s="73">
        <f t="shared" si="2"/>
        <v>2891</v>
      </c>
      <c r="Z52" s="71">
        <f>SUM(Z53:Z55)</f>
        <v>2151</v>
      </c>
      <c r="AA52" s="91">
        <f>AVERAGE(AA53,AA54,AA55)</f>
        <v>192.73333333333335</v>
      </c>
      <c r="AB52" s="75">
        <f>AVERAGE(AB53,AB54,AB55)</f>
        <v>143.4</v>
      </c>
      <c r="AC52" s="382">
        <f>G53+K53+O53+S53+W53</f>
        <v>5</v>
      </c>
    </row>
    <row r="53" spans="2:29" s="62" customFormat="1" ht="17.25" customHeight="1">
      <c r="B53" s="357" t="s">
        <v>133</v>
      </c>
      <c r="C53" s="354"/>
      <c r="D53" s="76">
        <v>59</v>
      </c>
      <c r="E53" s="79">
        <v>112</v>
      </c>
      <c r="F53" s="78">
        <f>D53+E53</f>
        <v>171</v>
      </c>
      <c r="G53" s="373">
        <v>1</v>
      </c>
      <c r="H53" s="374"/>
      <c r="I53" s="79">
        <v>150</v>
      </c>
      <c r="J53" s="78">
        <f>D53+I53</f>
        <v>209</v>
      </c>
      <c r="K53" s="373">
        <v>1</v>
      </c>
      <c r="L53" s="374"/>
      <c r="M53" s="79">
        <v>107</v>
      </c>
      <c r="N53" s="78">
        <f>D53+M53</f>
        <v>166</v>
      </c>
      <c r="O53" s="373">
        <v>1</v>
      </c>
      <c r="P53" s="374"/>
      <c r="Q53" s="77">
        <v>119</v>
      </c>
      <c r="R53" s="80">
        <f>D53+Q53</f>
        <v>178</v>
      </c>
      <c r="S53" s="373">
        <v>1</v>
      </c>
      <c r="T53" s="374"/>
      <c r="U53" s="77">
        <v>147</v>
      </c>
      <c r="V53" s="80">
        <f>D53+U53</f>
        <v>206</v>
      </c>
      <c r="W53" s="373">
        <v>1</v>
      </c>
      <c r="X53" s="374"/>
      <c r="Y53" s="78">
        <f t="shared" si="2"/>
        <v>930</v>
      </c>
      <c r="Z53" s="79">
        <f>E53+I53+M53+Q53+U53</f>
        <v>635</v>
      </c>
      <c r="AA53" s="81">
        <f>AVERAGE(F53,J53,N53,R53,V53)</f>
        <v>186</v>
      </c>
      <c r="AB53" s="82">
        <f>AVERAGE(F53,J53,N53,R53,V53)-D53</f>
        <v>127</v>
      </c>
      <c r="AC53" s="383"/>
    </row>
    <row r="54" spans="2:29" s="62" customFormat="1" ht="17.25" customHeight="1">
      <c r="B54" s="409" t="s">
        <v>134</v>
      </c>
      <c r="C54" s="410"/>
      <c r="D54" s="76">
        <v>47</v>
      </c>
      <c r="E54" s="95">
        <v>156</v>
      </c>
      <c r="F54" s="78">
        <f>D54+E54</f>
        <v>203</v>
      </c>
      <c r="G54" s="375"/>
      <c r="H54" s="376"/>
      <c r="I54" s="79">
        <v>131</v>
      </c>
      <c r="J54" s="78">
        <f>D54+I54</f>
        <v>178</v>
      </c>
      <c r="K54" s="375"/>
      <c r="L54" s="376"/>
      <c r="M54" s="79">
        <v>193</v>
      </c>
      <c r="N54" s="78">
        <f>D54+M54</f>
        <v>240</v>
      </c>
      <c r="O54" s="375"/>
      <c r="P54" s="376"/>
      <c r="Q54" s="77">
        <v>148</v>
      </c>
      <c r="R54" s="80">
        <f>D54+Q54</f>
        <v>195</v>
      </c>
      <c r="S54" s="375"/>
      <c r="T54" s="376"/>
      <c r="U54" s="77">
        <v>175</v>
      </c>
      <c r="V54" s="80">
        <f>D54+U54</f>
        <v>222</v>
      </c>
      <c r="W54" s="375"/>
      <c r="X54" s="376"/>
      <c r="Y54" s="78">
        <f t="shared" si="2"/>
        <v>1038</v>
      </c>
      <c r="Z54" s="79">
        <f>E54+I54+M54+Q54+U54</f>
        <v>803</v>
      </c>
      <c r="AA54" s="81">
        <f>AVERAGE(F54,J54,N54,R54,V54)</f>
        <v>207.6</v>
      </c>
      <c r="AB54" s="82">
        <f>AVERAGE(F54,J54,N54,R54,V54)-D54</f>
        <v>160.6</v>
      </c>
      <c r="AC54" s="383"/>
    </row>
    <row r="55" spans="2:29" s="62" customFormat="1" ht="17.25" customHeight="1" thickBot="1">
      <c r="B55" s="407" t="s">
        <v>135</v>
      </c>
      <c r="C55" s="408"/>
      <c r="D55" s="83">
        <v>42</v>
      </c>
      <c r="E55" s="84">
        <v>143</v>
      </c>
      <c r="F55" s="78">
        <f>D55+E55</f>
        <v>185</v>
      </c>
      <c r="G55" s="377"/>
      <c r="H55" s="378"/>
      <c r="I55" s="86">
        <v>160</v>
      </c>
      <c r="J55" s="85">
        <f>D55+I55</f>
        <v>202</v>
      </c>
      <c r="K55" s="377"/>
      <c r="L55" s="378"/>
      <c r="M55" s="86">
        <v>146</v>
      </c>
      <c r="N55" s="85">
        <f>D55+M55</f>
        <v>188</v>
      </c>
      <c r="O55" s="377"/>
      <c r="P55" s="378"/>
      <c r="Q55" s="84">
        <v>130</v>
      </c>
      <c r="R55" s="85">
        <f>D55+Q55</f>
        <v>172</v>
      </c>
      <c r="S55" s="377"/>
      <c r="T55" s="378"/>
      <c r="U55" s="84">
        <v>134</v>
      </c>
      <c r="V55" s="85">
        <f>D55+U55</f>
        <v>176</v>
      </c>
      <c r="W55" s="377"/>
      <c r="X55" s="378"/>
      <c r="Y55" s="85">
        <f t="shared" si="2"/>
        <v>923</v>
      </c>
      <c r="Z55" s="86">
        <f>E55+I55+M55+Q55+U55</f>
        <v>713</v>
      </c>
      <c r="AA55" s="87">
        <f>AVERAGE(F55,J55,N55,R55,V55)</f>
        <v>184.6</v>
      </c>
      <c r="AB55" s="88">
        <f>AVERAGE(F55,J55,N55,R55,V55)-D55</f>
        <v>142.6</v>
      </c>
      <c r="AC55" s="384"/>
    </row>
    <row r="56" spans="2:29" s="62" customFormat="1" ht="48.75" customHeight="1">
      <c r="B56" s="385" t="s">
        <v>148</v>
      </c>
      <c r="C56" s="386"/>
      <c r="D56" s="63">
        <f>SUM(D57:D59)</f>
        <v>143</v>
      </c>
      <c r="E56" s="64">
        <f>SUM(E57:E59)</f>
        <v>351</v>
      </c>
      <c r="F56" s="92">
        <f>SUM(F57:F59)</f>
        <v>494</v>
      </c>
      <c r="G56" s="66">
        <f>F44</f>
        <v>556</v>
      </c>
      <c r="H56" s="67" t="str">
        <f>B44</f>
        <v>Latestoil</v>
      </c>
      <c r="I56" s="108">
        <f>SUM(I57:I59)</f>
        <v>354</v>
      </c>
      <c r="J56" s="69">
        <f>SUM(J57:J59)</f>
        <v>497</v>
      </c>
      <c r="K56" s="66">
        <f>J40</f>
        <v>539</v>
      </c>
      <c r="L56" s="67" t="str">
        <f>B40</f>
        <v>Rägavere Huviklubi</v>
      </c>
      <c r="M56" s="72">
        <f>SUM(M57:M59)</f>
        <v>371</v>
      </c>
      <c r="N56" s="66">
        <f>SUM(N57:N59)</f>
        <v>514</v>
      </c>
      <c r="O56" s="66">
        <f>N60</f>
        <v>522</v>
      </c>
      <c r="P56" s="67" t="str">
        <f>B60</f>
        <v>Jeld Wen</v>
      </c>
      <c r="Q56" s="72">
        <f>SUM(Q57:Q59)</f>
        <v>386</v>
      </c>
      <c r="R56" s="66">
        <f>SUM(R57:R59)</f>
        <v>529</v>
      </c>
      <c r="S56" s="66">
        <f>R52</f>
        <v>545</v>
      </c>
      <c r="T56" s="67" t="str">
        <f>B52</f>
        <v>Temper</v>
      </c>
      <c r="U56" s="72">
        <f>SUM(U57:U59)</f>
        <v>456</v>
      </c>
      <c r="V56" s="66">
        <f>SUM(V57:V59)</f>
        <v>599</v>
      </c>
      <c r="W56" s="66">
        <f>V48</f>
        <v>562</v>
      </c>
      <c r="X56" s="67" t="str">
        <f>B48</f>
        <v>Verx</v>
      </c>
      <c r="Y56" s="73">
        <f t="shared" si="2"/>
        <v>2633</v>
      </c>
      <c r="Z56" s="71">
        <f>SUM(Z57:Z59)</f>
        <v>1918</v>
      </c>
      <c r="AA56" s="91">
        <f>AVERAGE(AA57,AA58,AA59)</f>
        <v>175.5333333333333</v>
      </c>
      <c r="AB56" s="75">
        <f>AVERAGE(AB57,AB58,AB59)</f>
        <v>127.86666666666667</v>
      </c>
      <c r="AC56" s="382">
        <f>G57+K57+O57+S57+W57</f>
        <v>1</v>
      </c>
    </row>
    <row r="57" spans="2:29" s="62" customFormat="1" ht="17.25" customHeight="1">
      <c r="B57" s="355" t="s">
        <v>146</v>
      </c>
      <c r="C57" s="356"/>
      <c r="D57" s="76">
        <v>56</v>
      </c>
      <c r="E57" s="79">
        <v>79</v>
      </c>
      <c r="F57" s="78">
        <f>D57+E57</f>
        <v>135</v>
      </c>
      <c r="G57" s="373">
        <v>0</v>
      </c>
      <c r="H57" s="374"/>
      <c r="I57" s="79">
        <v>90</v>
      </c>
      <c r="J57" s="78">
        <f>D57+I57</f>
        <v>146</v>
      </c>
      <c r="K57" s="373">
        <v>0</v>
      </c>
      <c r="L57" s="374"/>
      <c r="M57" s="79">
        <v>106</v>
      </c>
      <c r="N57" s="78">
        <f>D57+M57</f>
        <v>162</v>
      </c>
      <c r="O57" s="373">
        <v>0</v>
      </c>
      <c r="P57" s="374"/>
      <c r="Q57" s="77">
        <v>104</v>
      </c>
      <c r="R57" s="80">
        <f>D57+Q57</f>
        <v>160</v>
      </c>
      <c r="S57" s="373">
        <v>0</v>
      </c>
      <c r="T57" s="374"/>
      <c r="U57" s="77">
        <v>109</v>
      </c>
      <c r="V57" s="80">
        <f>D57+U57</f>
        <v>165</v>
      </c>
      <c r="W57" s="373">
        <v>1</v>
      </c>
      <c r="X57" s="374"/>
      <c r="Y57" s="78">
        <f t="shared" si="2"/>
        <v>768</v>
      </c>
      <c r="Z57" s="79">
        <f>E57+I57+M57+Q57+U57</f>
        <v>488</v>
      </c>
      <c r="AA57" s="81">
        <f>AVERAGE(F57,J57,N57,R57,V57)</f>
        <v>153.6</v>
      </c>
      <c r="AB57" s="82">
        <f>AVERAGE(F57,J57,N57,R57,V57)-D57</f>
        <v>97.6</v>
      </c>
      <c r="AC57" s="383"/>
    </row>
    <row r="58" spans="2:29" s="62" customFormat="1" ht="17.25" customHeight="1">
      <c r="B58" s="355" t="s">
        <v>149</v>
      </c>
      <c r="C58" s="356"/>
      <c r="D58" s="76">
        <v>60</v>
      </c>
      <c r="E58" s="77">
        <v>153</v>
      </c>
      <c r="F58" s="78">
        <f>D58+E58</f>
        <v>213</v>
      </c>
      <c r="G58" s="375"/>
      <c r="H58" s="376"/>
      <c r="I58" s="79">
        <v>142</v>
      </c>
      <c r="J58" s="78">
        <f>D58+I58</f>
        <v>202</v>
      </c>
      <c r="K58" s="375"/>
      <c r="L58" s="376"/>
      <c r="M58" s="79">
        <v>127</v>
      </c>
      <c r="N58" s="78">
        <f>D58+M58</f>
        <v>187</v>
      </c>
      <c r="O58" s="375"/>
      <c r="P58" s="376"/>
      <c r="Q58" s="77">
        <v>155</v>
      </c>
      <c r="R58" s="80">
        <f>D58+Q58</f>
        <v>215</v>
      </c>
      <c r="S58" s="375"/>
      <c r="T58" s="376"/>
      <c r="U58" s="77">
        <v>189</v>
      </c>
      <c r="V58" s="80">
        <f>D58+U58</f>
        <v>249</v>
      </c>
      <c r="W58" s="375"/>
      <c r="X58" s="376"/>
      <c r="Y58" s="78">
        <f t="shared" si="2"/>
        <v>1066</v>
      </c>
      <c r="Z58" s="79">
        <f>E58+I58+M58+Q58+U58</f>
        <v>766</v>
      </c>
      <c r="AA58" s="81">
        <f>AVERAGE(F58,J58,N58,R58,V58)</f>
        <v>213.2</v>
      </c>
      <c r="AB58" s="82">
        <f>AVERAGE(F58,J58,N58,R58,V58)-D58</f>
        <v>153.2</v>
      </c>
      <c r="AC58" s="383"/>
    </row>
    <row r="59" spans="2:29" s="62" customFormat="1" ht="17.25" customHeight="1" thickBot="1">
      <c r="B59" s="366" t="s">
        <v>178</v>
      </c>
      <c r="C59" s="367"/>
      <c r="D59" s="83">
        <v>27</v>
      </c>
      <c r="E59" s="84">
        <v>119</v>
      </c>
      <c r="F59" s="78">
        <f>D59+E59</f>
        <v>146</v>
      </c>
      <c r="G59" s="377"/>
      <c r="H59" s="378"/>
      <c r="I59" s="86">
        <v>122</v>
      </c>
      <c r="J59" s="85">
        <f>D59+I59</f>
        <v>149</v>
      </c>
      <c r="K59" s="377"/>
      <c r="L59" s="378"/>
      <c r="M59" s="86">
        <v>138</v>
      </c>
      <c r="N59" s="85">
        <f>D59+M59</f>
        <v>165</v>
      </c>
      <c r="O59" s="377"/>
      <c r="P59" s="378"/>
      <c r="Q59" s="84">
        <v>127</v>
      </c>
      <c r="R59" s="85">
        <f>D59+Q59</f>
        <v>154</v>
      </c>
      <c r="S59" s="377"/>
      <c r="T59" s="378"/>
      <c r="U59" s="84">
        <v>158</v>
      </c>
      <c r="V59" s="85">
        <f>D59+U59</f>
        <v>185</v>
      </c>
      <c r="W59" s="377"/>
      <c r="X59" s="378"/>
      <c r="Y59" s="85">
        <f t="shared" si="2"/>
        <v>799</v>
      </c>
      <c r="Z59" s="86">
        <f>E59+I59+M59+Q59+U59</f>
        <v>664</v>
      </c>
      <c r="AA59" s="87">
        <f>AVERAGE(F59,J59,N59,R59,V59)</f>
        <v>159.8</v>
      </c>
      <c r="AB59" s="88">
        <f>AVERAGE(F59,J59,N59,R59,V59)-D59</f>
        <v>132.8</v>
      </c>
      <c r="AC59" s="384"/>
    </row>
    <row r="60" spans="2:29" s="62" customFormat="1" ht="49.5" customHeight="1">
      <c r="B60" s="364" t="s">
        <v>130</v>
      </c>
      <c r="C60" s="365"/>
      <c r="D60" s="63">
        <f>SUM(D61:D63)</f>
        <v>112</v>
      </c>
      <c r="E60" s="64">
        <f>SUM(E61:E63)</f>
        <v>453</v>
      </c>
      <c r="F60" s="92">
        <f>SUM(F61:F63)</f>
        <v>565</v>
      </c>
      <c r="G60" s="92">
        <f>F40</f>
        <v>521</v>
      </c>
      <c r="H60" s="70" t="str">
        <f>B40</f>
        <v>Rägavere Huviklubi</v>
      </c>
      <c r="I60" s="68">
        <f>SUM(I61:I63)</f>
        <v>385</v>
      </c>
      <c r="J60" s="69">
        <f>SUM(J61:J63)</f>
        <v>497</v>
      </c>
      <c r="K60" s="66">
        <f>J48</f>
        <v>548</v>
      </c>
      <c r="L60" s="67" t="str">
        <f>B48</f>
        <v>Verx</v>
      </c>
      <c r="M60" s="72">
        <f>SUM(M61:M63)</f>
        <v>410</v>
      </c>
      <c r="N60" s="66">
        <f>SUM(N61:N63)</f>
        <v>522</v>
      </c>
      <c r="O60" s="66">
        <f>N56</f>
        <v>514</v>
      </c>
      <c r="P60" s="67" t="str">
        <f>B56</f>
        <v>Wiru Auto</v>
      </c>
      <c r="Q60" s="72">
        <f>SUM(Q61:Q63)</f>
        <v>437</v>
      </c>
      <c r="R60" s="66">
        <f>SUM(R61:R63)</f>
        <v>549</v>
      </c>
      <c r="S60" s="66">
        <f>R44</f>
        <v>472</v>
      </c>
      <c r="T60" s="67" t="str">
        <f>B44</f>
        <v>Latestoil</v>
      </c>
      <c r="U60" s="72">
        <f>SUM(U61:U63)</f>
        <v>456</v>
      </c>
      <c r="V60" s="66">
        <f>SUM(V61:V63)</f>
        <v>568</v>
      </c>
      <c r="W60" s="66">
        <f>V52</f>
        <v>604</v>
      </c>
      <c r="X60" s="67" t="str">
        <f>B52</f>
        <v>Temper</v>
      </c>
      <c r="Y60" s="73">
        <f t="shared" si="2"/>
        <v>2701</v>
      </c>
      <c r="Z60" s="71">
        <f>SUM(Z61:Z63)</f>
        <v>2141</v>
      </c>
      <c r="AA60" s="91">
        <f>AVERAGE(AA61,AA62,AA63)</f>
        <v>180.0666666666667</v>
      </c>
      <c r="AB60" s="75">
        <f>AVERAGE(AB61,AB62,AB63)</f>
        <v>142.73333333333335</v>
      </c>
      <c r="AC60" s="382">
        <f>G61+K61+O61+S61+W61</f>
        <v>3</v>
      </c>
    </row>
    <row r="61" spans="2:29" s="62" customFormat="1" ht="18.75" customHeight="1">
      <c r="B61" s="357" t="s">
        <v>131</v>
      </c>
      <c r="C61" s="354"/>
      <c r="D61" s="76">
        <v>57</v>
      </c>
      <c r="E61" s="77">
        <v>123</v>
      </c>
      <c r="F61" s="78">
        <f>D61+E61</f>
        <v>180</v>
      </c>
      <c r="G61" s="373">
        <v>1</v>
      </c>
      <c r="H61" s="374"/>
      <c r="I61" s="79">
        <v>106</v>
      </c>
      <c r="J61" s="78">
        <f>D61+I61</f>
        <v>163</v>
      </c>
      <c r="K61" s="373">
        <v>0</v>
      </c>
      <c r="L61" s="374"/>
      <c r="M61" s="79">
        <v>119</v>
      </c>
      <c r="N61" s="78">
        <f>D61+M61</f>
        <v>176</v>
      </c>
      <c r="O61" s="373">
        <v>1</v>
      </c>
      <c r="P61" s="374"/>
      <c r="Q61" s="77">
        <v>119</v>
      </c>
      <c r="R61" s="80">
        <f>D61+Q61</f>
        <v>176</v>
      </c>
      <c r="S61" s="373">
        <v>1</v>
      </c>
      <c r="T61" s="374"/>
      <c r="U61" s="77">
        <v>111</v>
      </c>
      <c r="V61" s="80">
        <f>D61+U61</f>
        <v>168</v>
      </c>
      <c r="W61" s="373">
        <v>0</v>
      </c>
      <c r="X61" s="374"/>
      <c r="Y61" s="78">
        <f>F61+J61+N61+R61+V61</f>
        <v>863</v>
      </c>
      <c r="Z61" s="79">
        <f>E61+I61+M61+Q61+U61</f>
        <v>578</v>
      </c>
      <c r="AA61" s="81">
        <f>AVERAGE(F61,J61,N61,R61,V61)</f>
        <v>172.6</v>
      </c>
      <c r="AB61" s="82">
        <f>AVERAGE(F61,J61,N61,R61,V61)-D61</f>
        <v>115.6</v>
      </c>
      <c r="AC61" s="383"/>
    </row>
    <row r="62" spans="2:29" s="62" customFormat="1" ht="18" customHeight="1">
      <c r="B62" s="351" t="s">
        <v>176</v>
      </c>
      <c r="C62" s="352"/>
      <c r="D62" s="76">
        <v>43</v>
      </c>
      <c r="E62" s="77">
        <v>130</v>
      </c>
      <c r="F62" s="78">
        <f>D62+E62</f>
        <v>173</v>
      </c>
      <c r="G62" s="375"/>
      <c r="H62" s="376"/>
      <c r="I62" s="79">
        <v>149</v>
      </c>
      <c r="J62" s="78">
        <f>D62+I62</f>
        <v>192</v>
      </c>
      <c r="K62" s="375"/>
      <c r="L62" s="376"/>
      <c r="M62" s="79">
        <v>126</v>
      </c>
      <c r="N62" s="78">
        <f>D62+M62</f>
        <v>169</v>
      </c>
      <c r="O62" s="375"/>
      <c r="P62" s="376"/>
      <c r="Q62" s="77">
        <v>118</v>
      </c>
      <c r="R62" s="80">
        <f>D62+Q62</f>
        <v>161</v>
      </c>
      <c r="S62" s="375"/>
      <c r="T62" s="376"/>
      <c r="U62" s="77">
        <v>151</v>
      </c>
      <c r="V62" s="80">
        <f>D62+U62</f>
        <v>194</v>
      </c>
      <c r="W62" s="375"/>
      <c r="X62" s="376"/>
      <c r="Y62" s="78">
        <f>F62+J62+N62+R62+V62</f>
        <v>889</v>
      </c>
      <c r="Z62" s="79">
        <f>E62+I62+M62+Q62+U62</f>
        <v>674</v>
      </c>
      <c r="AA62" s="81">
        <f>AVERAGE(F62,J62,N62,R62,V62)</f>
        <v>177.8</v>
      </c>
      <c r="AB62" s="82">
        <f>AVERAGE(F62,J62,N62,R62,V62)-D62</f>
        <v>134.8</v>
      </c>
      <c r="AC62" s="383"/>
    </row>
    <row r="63" spans="2:29" s="62" customFormat="1" ht="18" customHeight="1" thickBot="1">
      <c r="B63" s="225" t="s">
        <v>177</v>
      </c>
      <c r="C63" s="226"/>
      <c r="D63" s="83">
        <v>12</v>
      </c>
      <c r="E63" s="84">
        <v>200</v>
      </c>
      <c r="F63" s="85">
        <f>D63+E63</f>
        <v>212</v>
      </c>
      <c r="G63" s="377"/>
      <c r="H63" s="378"/>
      <c r="I63" s="86">
        <v>130</v>
      </c>
      <c r="J63" s="85">
        <f>D63+I63</f>
        <v>142</v>
      </c>
      <c r="K63" s="377"/>
      <c r="L63" s="378"/>
      <c r="M63" s="86">
        <v>165</v>
      </c>
      <c r="N63" s="85">
        <f>D63+M63</f>
        <v>177</v>
      </c>
      <c r="O63" s="377"/>
      <c r="P63" s="378"/>
      <c r="Q63" s="86">
        <v>200</v>
      </c>
      <c r="R63" s="85">
        <f>D63+Q63</f>
        <v>212</v>
      </c>
      <c r="S63" s="377"/>
      <c r="T63" s="378"/>
      <c r="U63" s="86">
        <v>194</v>
      </c>
      <c r="V63" s="85">
        <f>D63+U63</f>
        <v>206</v>
      </c>
      <c r="W63" s="377"/>
      <c r="X63" s="378"/>
      <c r="Y63" s="85">
        <f>F63+J63+N63+R63+V63</f>
        <v>949</v>
      </c>
      <c r="Z63" s="86">
        <f>E63+I63+M63+Q63+U63</f>
        <v>889</v>
      </c>
      <c r="AA63" s="87">
        <f>AVERAGE(F63,J63,N63,R63,V63)</f>
        <v>189.8</v>
      </c>
      <c r="AB63" s="88">
        <f>AVERAGE(F63,J63,N63,R63,V63)-D63</f>
        <v>177.8</v>
      </c>
      <c r="AC63" s="384"/>
    </row>
    <row r="64" spans="2:29" s="62" customFormat="1" ht="18" customHeight="1">
      <c r="B64" s="96"/>
      <c r="C64" s="96"/>
      <c r="D64" s="97"/>
      <c r="E64" s="98"/>
      <c r="F64" s="99"/>
      <c r="G64" s="100"/>
      <c r="H64" s="100"/>
      <c r="I64" s="98"/>
      <c r="J64" s="99"/>
      <c r="K64" s="100"/>
      <c r="L64" s="100"/>
      <c r="M64" s="98"/>
      <c r="N64" s="99"/>
      <c r="O64" s="100"/>
      <c r="P64" s="100"/>
      <c r="Q64" s="98"/>
      <c r="R64" s="99"/>
      <c r="S64" s="100"/>
      <c r="T64" s="100"/>
      <c r="U64" s="98"/>
      <c r="V64" s="99"/>
      <c r="W64" s="100"/>
      <c r="X64" s="100"/>
      <c r="Y64" s="99"/>
      <c r="Z64" s="98"/>
      <c r="AA64" s="102"/>
      <c r="AB64" s="101"/>
      <c r="AC64" s="103"/>
    </row>
    <row r="65" spans="2:29" s="62" customFormat="1" ht="18" customHeight="1">
      <c r="B65" s="96"/>
      <c r="C65" s="96"/>
      <c r="D65" s="97"/>
      <c r="E65" s="98"/>
      <c r="F65" s="99"/>
      <c r="G65" s="100"/>
      <c r="H65" s="100"/>
      <c r="I65" s="98"/>
      <c r="J65" s="99"/>
      <c r="K65" s="100"/>
      <c r="L65" s="100"/>
      <c r="M65" s="98"/>
      <c r="N65" s="99"/>
      <c r="O65" s="100"/>
      <c r="P65" s="100"/>
      <c r="Q65" s="98"/>
      <c r="R65" s="99"/>
      <c r="S65" s="100"/>
      <c r="T65" s="100"/>
      <c r="U65" s="98"/>
      <c r="V65" s="99"/>
      <c r="W65" s="100"/>
      <c r="X65" s="100"/>
      <c r="Y65" s="99"/>
      <c r="Z65" s="98"/>
      <c r="AA65" s="102"/>
      <c r="AB65" s="101"/>
      <c r="AC65" s="103"/>
    </row>
    <row r="66" spans="2:29" s="62" customFormat="1" ht="18" customHeight="1">
      <c r="B66" s="96"/>
      <c r="C66" s="96"/>
      <c r="D66" s="97"/>
      <c r="E66" s="98"/>
      <c r="F66" s="99"/>
      <c r="G66" s="100"/>
      <c r="H66" s="100"/>
      <c r="I66" s="98"/>
      <c r="J66" s="99"/>
      <c r="K66" s="100"/>
      <c r="L66" s="100"/>
      <c r="M66" s="98"/>
      <c r="N66" s="99"/>
      <c r="O66" s="100"/>
      <c r="P66" s="100"/>
      <c r="Q66" s="98"/>
      <c r="R66" s="99"/>
      <c r="S66" s="100"/>
      <c r="T66" s="100"/>
      <c r="U66" s="98"/>
      <c r="V66" s="99"/>
      <c r="W66" s="100"/>
      <c r="X66" s="100"/>
      <c r="Y66" s="99"/>
      <c r="Z66" s="98"/>
      <c r="AA66" s="102"/>
      <c r="AB66" s="101"/>
      <c r="AC66" s="103"/>
    </row>
    <row r="67" spans="2:29" s="62" customFormat="1" ht="18" customHeight="1">
      <c r="B67" s="96"/>
      <c r="C67" s="96"/>
      <c r="D67" s="97"/>
      <c r="E67" s="98"/>
      <c r="F67" s="99"/>
      <c r="G67" s="100"/>
      <c r="H67" s="100"/>
      <c r="I67" s="98"/>
      <c r="J67" s="99"/>
      <c r="K67" s="100"/>
      <c r="L67" s="100"/>
      <c r="M67" s="98"/>
      <c r="N67" s="99"/>
      <c r="O67" s="100"/>
      <c r="P67" s="100"/>
      <c r="Q67" s="98"/>
      <c r="R67" s="99"/>
      <c r="S67" s="100"/>
      <c r="T67" s="100"/>
      <c r="U67" s="98"/>
      <c r="V67" s="99"/>
      <c r="W67" s="100"/>
      <c r="X67" s="100"/>
      <c r="Y67" s="99"/>
      <c r="Z67" s="98"/>
      <c r="AA67" s="102"/>
      <c r="AB67" s="101"/>
      <c r="AC67" s="103"/>
    </row>
    <row r="68" spans="2:29" ht="18" customHeight="1">
      <c r="B68" s="1"/>
      <c r="C68" s="1"/>
      <c r="D68" s="1"/>
      <c r="E68" s="42"/>
      <c r="F68" s="4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42"/>
    </row>
    <row r="69" spans="2:29" ht="20.25" customHeight="1">
      <c r="B69" s="186"/>
      <c r="C69" s="186"/>
      <c r="D69" s="1"/>
      <c r="E69" s="42"/>
      <c r="F69" s="398" t="s">
        <v>162</v>
      </c>
      <c r="G69" s="398"/>
      <c r="H69" s="398"/>
      <c r="I69" s="398"/>
      <c r="J69" s="398"/>
      <c r="K69" s="398"/>
      <c r="L69" s="398"/>
      <c r="M69" s="398"/>
      <c r="N69" s="398"/>
      <c r="O69" s="398"/>
      <c r="P69" s="398"/>
      <c r="Q69" s="398"/>
      <c r="R69" s="398"/>
      <c r="S69" s="1"/>
      <c r="T69" s="1"/>
      <c r="U69" s="1"/>
      <c r="V69" s="1"/>
      <c r="W69" s="392" t="s">
        <v>79</v>
      </c>
      <c r="X69" s="392"/>
      <c r="Y69" s="392"/>
      <c r="Z69" s="392"/>
      <c r="AA69" s="1"/>
      <c r="AB69" s="1"/>
      <c r="AC69" s="42"/>
    </row>
    <row r="70" spans="2:29" ht="27" customHeight="1" thickBot="1">
      <c r="B70" s="204" t="s">
        <v>66</v>
      </c>
      <c r="C70" s="205"/>
      <c r="D70" s="1"/>
      <c r="E70" s="42"/>
      <c r="F70" s="398"/>
      <c r="G70" s="398"/>
      <c r="H70" s="398"/>
      <c r="I70" s="398"/>
      <c r="J70" s="398"/>
      <c r="K70" s="398"/>
      <c r="L70" s="398"/>
      <c r="M70" s="398"/>
      <c r="N70" s="398"/>
      <c r="O70" s="398"/>
      <c r="P70" s="398"/>
      <c r="Q70" s="398"/>
      <c r="R70" s="398"/>
      <c r="S70" s="1"/>
      <c r="T70" s="1"/>
      <c r="U70" s="1"/>
      <c r="V70" s="1"/>
      <c r="W70" s="415"/>
      <c r="X70" s="415"/>
      <c r="Y70" s="415"/>
      <c r="Z70" s="415"/>
      <c r="AA70" s="1"/>
      <c r="AB70" s="1"/>
      <c r="AC70" s="42"/>
    </row>
    <row r="71" spans="2:29" s="44" customFormat="1" ht="17.25" customHeight="1">
      <c r="B71" s="416" t="s">
        <v>1</v>
      </c>
      <c r="C71" s="417"/>
      <c r="D71" s="104" t="s">
        <v>31</v>
      </c>
      <c r="E71" s="45"/>
      <c r="F71" s="46" t="s">
        <v>35</v>
      </c>
      <c r="G71" s="396" t="s">
        <v>36</v>
      </c>
      <c r="H71" s="397"/>
      <c r="I71" s="47"/>
      <c r="J71" s="46" t="s">
        <v>37</v>
      </c>
      <c r="K71" s="396" t="s">
        <v>36</v>
      </c>
      <c r="L71" s="397"/>
      <c r="M71" s="48"/>
      <c r="N71" s="46" t="s">
        <v>38</v>
      </c>
      <c r="O71" s="396" t="s">
        <v>36</v>
      </c>
      <c r="P71" s="397"/>
      <c r="Q71" s="48"/>
      <c r="R71" s="46" t="s">
        <v>39</v>
      </c>
      <c r="S71" s="396" t="s">
        <v>36</v>
      </c>
      <c r="T71" s="397"/>
      <c r="U71" s="49"/>
      <c r="V71" s="46" t="s">
        <v>40</v>
      </c>
      <c r="W71" s="396" t="s">
        <v>36</v>
      </c>
      <c r="X71" s="397"/>
      <c r="Y71" s="110" t="s">
        <v>41</v>
      </c>
      <c r="Z71" s="50"/>
      <c r="AA71" s="51" t="s">
        <v>42</v>
      </c>
      <c r="AB71" s="52" t="s">
        <v>43</v>
      </c>
      <c r="AC71" s="277" t="s">
        <v>41</v>
      </c>
    </row>
    <row r="72" spans="2:29" s="44" customFormat="1" ht="17.25" customHeight="1" thickBot="1">
      <c r="B72" s="390" t="s">
        <v>44</v>
      </c>
      <c r="C72" s="391"/>
      <c r="D72" s="212"/>
      <c r="E72" s="53"/>
      <c r="F72" s="54" t="s">
        <v>45</v>
      </c>
      <c r="G72" s="387" t="s">
        <v>46</v>
      </c>
      <c r="H72" s="388"/>
      <c r="I72" s="55"/>
      <c r="J72" s="54" t="s">
        <v>45</v>
      </c>
      <c r="K72" s="387" t="s">
        <v>46</v>
      </c>
      <c r="L72" s="388"/>
      <c r="M72" s="54"/>
      <c r="N72" s="54" t="s">
        <v>45</v>
      </c>
      <c r="O72" s="387" t="s">
        <v>46</v>
      </c>
      <c r="P72" s="388"/>
      <c r="Q72" s="54"/>
      <c r="R72" s="54" t="s">
        <v>45</v>
      </c>
      <c r="S72" s="387" t="s">
        <v>46</v>
      </c>
      <c r="T72" s="388"/>
      <c r="U72" s="56"/>
      <c r="V72" s="54" t="s">
        <v>45</v>
      </c>
      <c r="W72" s="387" t="s">
        <v>46</v>
      </c>
      <c r="X72" s="388"/>
      <c r="Y72" s="57" t="s">
        <v>45</v>
      </c>
      <c r="Z72" s="58" t="s">
        <v>47</v>
      </c>
      <c r="AA72" s="59" t="s">
        <v>48</v>
      </c>
      <c r="AB72" s="60" t="s">
        <v>49</v>
      </c>
      <c r="AC72" s="61" t="s">
        <v>50</v>
      </c>
    </row>
    <row r="73" spans="2:29" s="62" customFormat="1" ht="49.5" customHeight="1">
      <c r="B73" s="368" t="s">
        <v>60</v>
      </c>
      <c r="C73" s="369"/>
      <c r="D73" s="63">
        <f>SUM(D74:D76)</f>
        <v>55</v>
      </c>
      <c r="E73" s="64">
        <f>SUM(E74:E76)</f>
        <v>581</v>
      </c>
      <c r="F73" s="92">
        <f>SUM(F74:F76)</f>
        <v>636</v>
      </c>
      <c r="G73" s="66">
        <f>F93</f>
        <v>503</v>
      </c>
      <c r="H73" s="67" t="str">
        <f>B93</f>
        <v>Uhtna Puit</v>
      </c>
      <c r="I73" s="68">
        <f>SUM(I74:I76)</f>
        <v>530</v>
      </c>
      <c r="J73" s="69">
        <f>SUM(J74:J76)</f>
        <v>585</v>
      </c>
      <c r="K73" s="69">
        <f>J89</f>
        <v>507</v>
      </c>
      <c r="L73" s="70" t="str">
        <f>B89</f>
        <v>Lajos</v>
      </c>
      <c r="M73" s="72">
        <f>SUM(M74:M76)</f>
        <v>674</v>
      </c>
      <c r="N73" s="66">
        <f>SUM(N74:N76)</f>
        <v>729</v>
      </c>
      <c r="O73" s="66">
        <f>N85</f>
        <v>519</v>
      </c>
      <c r="P73" s="67" t="str">
        <f>B85</f>
        <v>Dan Arpo</v>
      </c>
      <c r="Q73" s="72">
        <f>SUM(Q74:Q76)</f>
        <v>493</v>
      </c>
      <c r="R73" s="66">
        <f>SUM(R74:R76)</f>
        <v>548</v>
      </c>
      <c r="S73" s="66">
        <f>R81</f>
        <v>484</v>
      </c>
      <c r="T73" s="67" t="str">
        <f>B81</f>
        <v>Rakvere Teater</v>
      </c>
      <c r="U73" s="72">
        <f>SUM(U74:U76)</f>
        <v>557</v>
      </c>
      <c r="V73" s="66">
        <f>SUM(V74:V76)</f>
        <v>612</v>
      </c>
      <c r="W73" s="66">
        <f>V77</f>
        <v>524</v>
      </c>
      <c r="X73" s="67" t="str">
        <f>B77</f>
        <v>Kunda Trans</v>
      </c>
      <c r="Y73" s="73">
        <f aca="true" t="shared" si="3" ref="Y73:Y93">F73+J73+N73+R73+V73</f>
        <v>3110</v>
      </c>
      <c r="Z73" s="71">
        <f>SUM(Z74:Z76)</f>
        <v>2835</v>
      </c>
      <c r="AA73" s="250">
        <f>AVERAGE(AA74,AA75,AA76)</f>
        <v>207.33333333333334</v>
      </c>
      <c r="AB73" s="75">
        <f>AVERAGE(AB74,AB75,AB76)</f>
        <v>189</v>
      </c>
      <c r="AC73" s="382">
        <f>G74+K74+O74+S74+W74</f>
        <v>5</v>
      </c>
    </row>
    <row r="74" spans="2:29" s="62" customFormat="1" ht="17.25" customHeight="1">
      <c r="B74" s="357" t="s">
        <v>136</v>
      </c>
      <c r="C74" s="354"/>
      <c r="D74" s="76">
        <v>38</v>
      </c>
      <c r="E74" s="77">
        <v>204</v>
      </c>
      <c r="F74" s="227">
        <f>D74+E74</f>
        <v>242</v>
      </c>
      <c r="G74" s="373">
        <v>1</v>
      </c>
      <c r="H74" s="374"/>
      <c r="I74" s="79">
        <v>159</v>
      </c>
      <c r="J74" s="78">
        <f>D74+I74</f>
        <v>197</v>
      </c>
      <c r="K74" s="373">
        <v>1</v>
      </c>
      <c r="L74" s="374"/>
      <c r="M74" s="79">
        <v>197</v>
      </c>
      <c r="N74" s="227">
        <f>D74+M74</f>
        <v>235</v>
      </c>
      <c r="O74" s="373">
        <v>1</v>
      </c>
      <c r="P74" s="374"/>
      <c r="Q74" s="79">
        <v>170</v>
      </c>
      <c r="R74" s="252">
        <f>D74+Q74</f>
        <v>208</v>
      </c>
      <c r="S74" s="373">
        <v>1</v>
      </c>
      <c r="T74" s="374"/>
      <c r="U74" s="77">
        <v>166</v>
      </c>
      <c r="V74" s="80">
        <f>D74+U74</f>
        <v>204</v>
      </c>
      <c r="W74" s="373">
        <v>1</v>
      </c>
      <c r="X74" s="374"/>
      <c r="Y74" s="78">
        <f t="shared" si="3"/>
        <v>1086</v>
      </c>
      <c r="Z74" s="79">
        <f>E74+I74+M74+Q74+U74</f>
        <v>896</v>
      </c>
      <c r="AA74" s="248">
        <f>AVERAGE(F74,J74,N74,R74,V74)</f>
        <v>217.2</v>
      </c>
      <c r="AB74" s="82">
        <f>AVERAGE(F74,J74,N74,R74,V74)-D74</f>
        <v>179.2</v>
      </c>
      <c r="AC74" s="383"/>
    </row>
    <row r="75" spans="2:29" s="62" customFormat="1" ht="17.25" customHeight="1">
      <c r="B75" s="357" t="s">
        <v>173</v>
      </c>
      <c r="C75" s="354"/>
      <c r="D75" s="76">
        <v>0</v>
      </c>
      <c r="E75" s="77">
        <v>170</v>
      </c>
      <c r="F75" s="78">
        <f>D75+E75</f>
        <v>170</v>
      </c>
      <c r="G75" s="375"/>
      <c r="H75" s="376"/>
      <c r="I75" s="79">
        <v>179</v>
      </c>
      <c r="J75" s="78">
        <f>D75+I75</f>
        <v>179</v>
      </c>
      <c r="K75" s="375"/>
      <c r="L75" s="376"/>
      <c r="M75" s="79">
        <v>256</v>
      </c>
      <c r="N75" s="227">
        <f>D75+M75</f>
        <v>256</v>
      </c>
      <c r="O75" s="375"/>
      <c r="P75" s="376"/>
      <c r="Q75" s="77">
        <v>176</v>
      </c>
      <c r="R75" s="80">
        <f>D75+Q75</f>
        <v>176</v>
      </c>
      <c r="S75" s="375"/>
      <c r="T75" s="376"/>
      <c r="U75" s="77">
        <v>190</v>
      </c>
      <c r="V75" s="80">
        <f>D75+U75</f>
        <v>190</v>
      </c>
      <c r="W75" s="375"/>
      <c r="X75" s="376"/>
      <c r="Y75" s="78">
        <f t="shared" si="3"/>
        <v>971</v>
      </c>
      <c r="Z75" s="79">
        <f>E75+I75+M75+Q75+U75</f>
        <v>971</v>
      </c>
      <c r="AA75" s="82">
        <f>AVERAGE(F75,J75,N75,R75,V75)</f>
        <v>194.2</v>
      </c>
      <c r="AB75" s="82">
        <f>AVERAGE(F75,J75,N75,R75,V75)-D75</f>
        <v>194.2</v>
      </c>
      <c r="AC75" s="383"/>
    </row>
    <row r="76" spans="2:29" s="62" customFormat="1" ht="17.25" customHeight="1" thickBot="1">
      <c r="B76" s="362" t="s">
        <v>138</v>
      </c>
      <c r="C76" s="363"/>
      <c r="D76" s="83">
        <v>17</v>
      </c>
      <c r="E76" s="84">
        <v>207</v>
      </c>
      <c r="F76" s="251">
        <f>D76+E76</f>
        <v>224</v>
      </c>
      <c r="G76" s="377"/>
      <c r="H76" s="378"/>
      <c r="I76" s="86">
        <v>192</v>
      </c>
      <c r="J76" s="251">
        <f>D76+I76</f>
        <v>209</v>
      </c>
      <c r="K76" s="377"/>
      <c r="L76" s="378"/>
      <c r="M76" s="86">
        <v>221</v>
      </c>
      <c r="N76" s="251">
        <f>D76+M76</f>
        <v>238</v>
      </c>
      <c r="O76" s="377"/>
      <c r="P76" s="378"/>
      <c r="Q76" s="84">
        <v>147</v>
      </c>
      <c r="R76" s="85">
        <f>D76+Q76</f>
        <v>164</v>
      </c>
      <c r="S76" s="377"/>
      <c r="T76" s="378"/>
      <c r="U76" s="84">
        <v>201</v>
      </c>
      <c r="V76" s="85">
        <f>D76+U76</f>
        <v>218</v>
      </c>
      <c r="W76" s="377"/>
      <c r="X76" s="378"/>
      <c r="Y76" s="85">
        <f t="shared" si="3"/>
        <v>1053</v>
      </c>
      <c r="Z76" s="86">
        <f>E76+I76+M76+Q76+U76</f>
        <v>968</v>
      </c>
      <c r="AA76" s="249">
        <f>AVERAGE(F76,J76,N76,R76,V76)</f>
        <v>210.6</v>
      </c>
      <c r="AB76" s="88">
        <f>AVERAGE(F76,J76,N76,R76,V76)-D76</f>
        <v>193.6</v>
      </c>
      <c r="AC76" s="384"/>
    </row>
    <row r="77" spans="2:29" s="62" customFormat="1" ht="48" customHeight="1">
      <c r="B77" s="420" t="s">
        <v>116</v>
      </c>
      <c r="C77" s="420"/>
      <c r="D77" s="63">
        <f>SUM(D78:D80)</f>
        <v>128</v>
      </c>
      <c r="E77" s="64">
        <f>SUM(E78:E80)</f>
        <v>408</v>
      </c>
      <c r="F77" s="66">
        <f>SUM(F78:F80)</f>
        <v>536</v>
      </c>
      <c r="G77" s="66">
        <f>F89</f>
        <v>554</v>
      </c>
      <c r="H77" s="67" t="str">
        <f>B89</f>
        <v>Lajos</v>
      </c>
      <c r="I77" s="108">
        <f>SUM(I78:I80)</f>
        <v>395</v>
      </c>
      <c r="J77" s="69">
        <f>SUM(J78:J80)</f>
        <v>523</v>
      </c>
      <c r="K77" s="66">
        <f>J85</f>
        <v>500</v>
      </c>
      <c r="L77" s="67" t="str">
        <f>B85</f>
        <v>Dan Arpo</v>
      </c>
      <c r="M77" s="72">
        <f>SUM(M78:M80)</f>
        <v>372</v>
      </c>
      <c r="N77" s="66">
        <f>SUM(N78:N80)</f>
        <v>500</v>
      </c>
      <c r="O77" s="66">
        <f>N81</f>
        <v>495</v>
      </c>
      <c r="P77" s="67" t="str">
        <f>B81</f>
        <v>Rakvere Teater</v>
      </c>
      <c r="Q77" s="72">
        <f>SUM(Q78:Q80)</f>
        <v>393</v>
      </c>
      <c r="R77" s="66">
        <f>SUM(R78:R80)</f>
        <v>521</v>
      </c>
      <c r="S77" s="66">
        <f>R93</f>
        <v>508</v>
      </c>
      <c r="T77" s="67" t="str">
        <f>B93</f>
        <v>Uhtna Puit</v>
      </c>
      <c r="U77" s="72">
        <f>SUM(U78:U80)</f>
        <v>396</v>
      </c>
      <c r="V77" s="66">
        <f>SUM(V78:V80)</f>
        <v>524</v>
      </c>
      <c r="W77" s="66">
        <f>V73</f>
        <v>612</v>
      </c>
      <c r="X77" s="67" t="str">
        <f>B73</f>
        <v>Telfer</v>
      </c>
      <c r="Y77" s="73">
        <f t="shared" si="3"/>
        <v>2604</v>
      </c>
      <c r="Z77" s="71">
        <f>SUM(Z78:Z80)</f>
        <v>1964</v>
      </c>
      <c r="AA77" s="91">
        <f>AVERAGE(AA78,AA79,AA80)</f>
        <v>173.6</v>
      </c>
      <c r="AB77" s="75">
        <f>AVERAGE(AB78,AB79,AB80)</f>
        <v>130.9333333333333</v>
      </c>
      <c r="AC77" s="382">
        <f>G78+K78+O78+S78+W78</f>
        <v>3</v>
      </c>
    </row>
    <row r="78" spans="2:29" s="62" customFormat="1" ht="17.25" customHeight="1">
      <c r="B78" s="361" t="s">
        <v>117</v>
      </c>
      <c r="C78" s="361"/>
      <c r="D78" s="76">
        <v>60</v>
      </c>
      <c r="E78" s="77">
        <v>107</v>
      </c>
      <c r="F78" s="78">
        <f>D78+E78</f>
        <v>167</v>
      </c>
      <c r="G78" s="373">
        <v>0</v>
      </c>
      <c r="H78" s="374"/>
      <c r="I78" s="79">
        <v>103</v>
      </c>
      <c r="J78" s="78">
        <f>D78+I78</f>
        <v>163</v>
      </c>
      <c r="K78" s="373">
        <v>1</v>
      </c>
      <c r="L78" s="374"/>
      <c r="M78" s="79">
        <v>84</v>
      </c>
      <c r="N78" s="78">
        <f>D78+M78</f>
        <v>144</v>
      </c>
      <c r="O78" s="373">
        <v>1</v>
      </c>
      <c r="P78" s="374"/>
      <c r="Q78" s="77">
        <v>127</v>
      </c>
      <c r="R78" s="80">
        <f>D78+Q78</f>
        <v>187</v>
      </c>
      <c r="S78" s="373">
        <v>1</v>
      </c>
      <c r="T78" s="374"/>
      <c r="U78" s="77">
        <v>120</v>
      </c>
      <c r="V78" s="80">
        <f>D78+U78</f>
        <v>180</v>
      </c>
      <c r="W78" s="373">
        <v>0</v>
      </c>
      <c r="X78" s="374"/>
      <c r="Y78" s="78">
        <f t="shared" si="3"/>
        <v>841</v>
      </c>
      <c r="Z78" s="79">
        <f>E78+I78+M78+Q78+U78</f>
        <v>541</v>
      </c>
      <c r="AA78" s="81">
        <f>AVERAGE(F78,J78,N78,R78,V78)</f>
        <v>168.2</v>
      </c>
      <c r="AB78" s="82">
        <f>AVERAGE(F78,J78,N78,R78,V78)-D78</f>
        <v>108.19999999999999</v>
      </c>
      <c r="AC78" s="383"/>
    </row>
    <row r="79" spans="2:29" s="62" customFormat="1" ht="17.25" customHeight="1">
      <c r="B79" s="361" t="s">
        <v>105</v>
      </c>
      <c r="C79" s="361"/>
      <c r="D79" s="76">
        <v>42</v>
      </c>
      <c r="E79" s="77">
        <v>130</v>
      </c>
      <c r="F79" s="78">
        <f>D79+E79</f>
        <v>172</v>
      </c>
      <c r="G79" s="375"/>
      <c r="H79" s="376"/>
      <c r="I79" s="79">
        <v>159</v>
      </c>
      <c r="J79" s="227">
        <f>D79+I79</f>
        <v>201</v>
      </c>
      <c r="K79" s="375"/>
      <c r="L79" s="376"/>
      <c r="M79" s="79">
        <v>162</v>
      </c>
      <c r="N79" s="227">
        <f>D79+M79</f>
        <v>204</v>
      </c>
      <c r="O79" s="375"/>
      <c r="P79" s="376"/>
      <c r="Q79" s="77">
        <v>121</v>
      </c>
      <c r="R79" s="80">
        <f>D79+Q79</f>
        <v>163</v>
      </c>
      <c r="S79" s="375"/>
      <c r="T79" s="376"/>
      <c r="U79" s="77">
        <v>108</v>
      </c>
      <c r="V79" s="80">
        <f>D79+U79</f>
        <v>150</v>
      </c>
      <c r="W79" s="375"/>
      <c r="X79" s="376"/>
      <c r="Y79" s="78">
        <f t="shared" si="3"/>
        <v>890</v>
      </c>
      <c r="Z79" s="79">
        <f>E79+I79+M79+Q79+U79</f>
        <v>680</v>
      </c>
      <c r="AA79" s="81">
        <f>AVERAGE(F79,J79,N79,R79,V79)</f>
        <v>178</v>
      </c>
      <c r="AB79" s="82">
        <f>AVERAGE(F79,J79,N79,R79,V79)-D79</f>
        <v>136</v>
      </c>
      <c r="AC79" s="383"/>
    </row>
    <row r="80" spans="2:29" s="62" customFormat="1" ht="17.25" customHeight="1" thickBot="1">
      <c r="B80" s="370" t="s">
        <v>118</v>
      </c>
      <c r="C80" s="370"/>
      <c r="D80" s="76">
        <v>26</v>
      </c>
      <c r="E80" s="84">
        <v>171</v>
      </c>
      <c r="F80" s="85">
        <f>D80+E80</f>
        <v>197</v>
      </c>
      <c r="G80" s="377"/>
      <c r="H80" s="378"/>
      <c r="I80" s="86">
        <v>133</v>
      </c>
      <c r="J80" s="85">
        <f>D80+I80</f>
        <v>159</v>
      </c>
      <c r="K80" s="377"/>
      <c r="L80" s="378"/>
      <c r="M80" s="86">
        <v>126</v>
      </c>
      <c r="N80" s="85">
        <f>D80+M80</f>
        <v>152</v>
      </c>
      <c r="O80" s="377"/>
      <c r="P80" s="378"/>
      <c r="Q80" s="84">
        <v>145</v>
      </c>
      <c r="R80" s="85">
        <f>D80+Q80</f>
        <v>171</v>
      </c>
      <c r="S80" s="377"/>
      <c r="T80" s="378"/>
      <c r="U80" s="84">
        <v>168</v>
      </c>
      <c r="V80" s="85">
        <f>D80+U80</f>
        <v>194</v>
      </c>
      <c r="W80" s="377"/>
      <c r="X80" s="378"/>
      <c r="Y80" s="85">
        <f t="shared" si="3"/>
        <v>873</v>
      </c>
      <c r="Z80" s="86">
        <f>E80+I80+M80+Q80+U80</f>
        <v>743</v>
      </c>
      <c r="AA80" s="87">
        <f>AVERAGE(F80,J80,N80,R80,V80)</f>
        <v>174.6</v>
      </c>
      <c r="AB80" s="88">
        <f>AVERAGE(F80,J80,N80,R80,V80)-D80</f>
        <v>148.6</v>
      </c>
      <c r="AC80" s="384"/>
    </row>
    <row r="81" spans="2:29" s="62" customFormat="1" ht="49.5" customHeight="1">
      <c r="B81" s="380" t="s">
        <v>121</v>
      </c>
      <c r="C81" s="381"/>
      <c r="D81" s="63">
        <f>SUM(D82:D84)</f>
        <v>163</v>
      </c>
      <c r="E81" s="64">
        <f>SUM(E82:E84)</f>
        <v>309</v>
      </c>
      <c r="F81" s="66">
        <f>SUM(F82:F84)</f>
        <v>472</v>
      </c>
      <c r="G81" s="66">
        <f>F85</f>
        <v>573</v>
      </c>
      <c r="H81" s="67" t="str">
        <f>B85</f>
        <v>Dan Arpo</v>
      </c>
      <c r="I81" s="108">
        <f>SUM(I82:I84)</f>
        <v>315</v>
      </c>
      <c r="J81" s="69">
        <f>SUM(J82:J84)</f>
        <v>478</v>
      </c>
      <c r="K81" s="66">
        <f>J93</f>
        <v>534</v>
      </c>
      <c r="L81" s="67" t="str">
        <f>B93</f>
        <v>Uhtna Puit</v>
      </c>
      <c r="M81" s="72">
        <f>SUM(M82:M84)</f>
        <v>332</v>
      </c>
      <c r="N81" s="66">
        <f>SUM(N82:N84)</f>
        <v>495</v>
      </c>
      <c r="O81" s="66">
        <f>N77</f>
        <v>500</v>
      </c>
      <c r="P81" s="67" t="str">
        <f>B77</f>
        <v>Kunda Trans</v>
      </c>
      <c r="Q81" s="72">
        <f>SUM(Q82:Q84)</f>
        <v>321</v>
      </c>
      <c r="R81" s="66">
        <f>SUM(R82:R84)</f>
        <v>484</v>
      </c>
      <c r="S81" s="66">
        <f>R73</f>
        <v>548</v>
      </c>
      <c r="T81" s="67" t="str">
        <f>B73</f>
        <v>Telfer</v>
      </c>
      <c r="U81" s="72">
        <f>SUM(U82:U84)</f>
        <v>327</v>
      </c>
      <c r="V81" s="66">
        <f>SUM(V82:V84)</f>
        <v>490</v>
      </c>
      <c r="W81" s="66">
        <f>V89</f>
        <v>540</v>
      </c>
      <c r="X81" s="67" t="str">
        <f>B89</f>
        <v>Lajos</v>
      </c>
      <c r="Y81" s="73">
        <f t="shared" si="3"/>
        <v>2419</v>
      </c>
      <c r="Z81" s="71">
        <f>SUM(Z82:Z84)</f>
        <v>1604</v>
      </c>
      <c r="AA81" s="91">
        <f>AVERAGE(AA82,AA83,AA84)</f>
        <v>161.26666666666668</v>
      </c>
      <c r="AB81" s="75">
        <f>AVERAGE(AB82,AB83,AB84)</f>
        <v>106.93333333333334</v>
      </c>
      <c r="AC81" s="382">
        <f>G82+K82+O82+S82+W82</f>
        <v>0</v>
      </c>
    </row>
    <row r="82" spans="2:29" s="62" customFormat="1" ht="17.25" customHeight="1">
      <c r="B82" s="202" t="s">
        <v>158</v>
      </c>
      <c r="C82" s="203"/>
      <c r="D82" s="76">
        <v>60</v>
      </c>
      <c r="E82" s="77">
        <v>102</v>
      </c>
      <c r="F82" s="78">
        <f>D82+E82</f>
        <v>162</v>
      </c>
      <c r="G82" s="373">
        <v>0</v>
      </c>
      <c r="H82" s="374"/>
      <c r="I82" s="79">
        <v>67</v>
      </c>
      <c r="J82" s="78">
        <f>D82+I82</f>
        <v>127</v>
      </c>
      <c r="K82" s="373">
        <v>0</v>
      </c>
      <c r="L82" s="374"/>
      <c r="M82" s="79">
        <v>98</v>
      </c>
      <c r="N82" s="78">
        <f>D82+M82</f>
        <v>158</v>
      </c>
      <c r="O82" s="373">
        <v>0</v>
      </c>
      <c r="P82" s="374"/>
      <c r="Q82" s="77">
        <v>65</v>
      </c>
      <c r="R82" s="80">
        <f>D82+Q82</f>
        <v>125</v>
      </c>
      <c r="S82" s="373">
        <v>0</v>
      </c>
      <c r="T82" s="374"/>
      <c r="U82" s="77">
        <v>125</v>
      </c>
      <c r="V82" s="80">
        <f>D82+U82</f>
        <v>185</v>
      </c>
      <c r="W82" s="373">
        <v>0</v>
      </c>
      <c r="X82" s="374"/>
      <c r="Y82" s="78">
        <f t="shared" si="3"/>
        <v>757</v>
      </c>
      <c r="Z82" s="79">
        <f>E82+I82+M82+Q82+U82</f>
        <v>457</v>
      </c>
      <c r="AA82" s="81">
        <f>AVERAGE(F82,J82,N82,R82,V82)</f>
        <v>151.4</v>
      </c>
      <c r="AB82" s="82">
        <f>AVERAGE(F82,J82,N82,R82,V82)-D82</f>
        <v>91.4</v>
      </c>
      <c r="AC82" s="383"/>
    </row>
    <row r="83" spans="2:29" s="62" customFormat="1" ht="17.25" customHeight="1">
      <c r="B83" s="355" t="s">
        <v>159</v>
      </c>
      <c r="C83" s="356"/>
      <c r="D83" s="76">
        <v>43</v>
      </c>
      <c r="E83" s="77">
        <v>106</v>
      </c>
      <c r="F83" s="78">
        <f>D83+E83</f>
        <v>149</v>
      </c>
      <c r="G83" s="375"/>
      <c r="H83" s="376"/>
      <c r="I83" s="79">
        <v>106</v>
      </c>
      <c r="J83" s="78">
        <f>D83+I83</f>
        <v>149</v>
      </c>
      <c r="K83" s="375"/>
      <c r="L83" s="376"/>
      <c r="M83" s="79">
        <v>136</v>
      </c>
      <c r="N83" s="78">
        <f>D83+M83</f>
        <v>179</v>
      </c>
      <c r="O83" s="375"/>
      <c r="P83" s="376"/>
      <c r="Q83" s="77">
        <v>127</v>
      </c>
      <c r="R83" s="80">
        <f>D83+Q83</f>
        <v>170</v>
      </c>
      <c r="S83" s="375"/>
      <c r="T83" s="376"/>
      <c r="U83" s="77">
        <v>94</v>
      </c>
      <c r="V83" s="80">
        <f>D83+U83</f>
        <v>137</v>
      </c>
      <c r="W83" s="375"/>
      <c r="X83" s="376"/>
      <c r="Y83" s="78">
        <f t="shared" si="3"/>
        <v>784</v>
      </c>
      <c r="Z83" s="79">
        <f>E83+I83+M83+Q83+U83</f>
        <v>569</v>
      </c>
      <c r="AA83" s="81">
        <f>AVERAGE(F83,J83,N83,R83,V83)</f>
        <v>156.8</v>
      </c>
      <c r="AB83" s="82">
        <f>AVERAGE(F83,J83,N83,R83,V83)-D83</f>
        <v>113.80000000000001</v>
      </c>
      <c r="AC83" s="383"/>
    </row>
    <row r="84" spans="2:29" s="62" customFormat="1" ht="17.25" customHeight="1" thickBot="1">
      <c r="B84" s="366" t="s">
        <v>174</v>
      </c>
      <c r="C84" s="367"/>
      <c r="D84" s="83">
        <v>60</v>
      </c>
      <c r="E84" s="84">
        <v>101</v>
      </c>
      <c r="F84" s="85">
        <f>D84+E84</f>
        <v>161</v>
      </c>
      <c r="G84" s="377"/>
      <c r="H84" s="378"/>
      <c r="I84" s="86">
        <v>142</v>
      </c>
      <c r="J84" s="251">
        <f>D84+I84</f>
        <v>202</v>
      </c>
      <c r="K84" s="377"/>
      <c r="L84" s="378"/>
      <c r="M84" s="86">
        <v>98</v>
      </c>
      <c r="N84" s="85">
        <f>D84+M84</f>
        <v>158</v>
      </c>
      <c r="O84" s="377"/>
      <c r="P84" s="378"/>
      <c r="Q84" s="84">
        <v>129</v>
      </c>
      <c r="R84" s="85">
        <f>D84+Q84</f>
        <v>189</v>
      </c>
      <c r="S84" s="377"/>
      <c r="T84" s="378"/>
      <c r="U84" s="84">
        <v>108</v>
      </c>
      <c r="V84" s="85">
        <f>D84+U84</f>
        <v>168</v>
      </c>
      <c r="W84" s="377"/>
      <c r="X84" s="378"/>
      <c r="Y84" s="85">
        <f t="shared" si="3"/>
        <v>878</v>
      </c>
      <c r="Z84" s="86">
        <f>E84+I84+M84+Q84+U84</f>
        <v>578</v>
      </c>
      <c r="AA84" s="87">
        <f>AVERAGE(F84,J84,N84,R84,V84)</f>
        <v>175.6</v>
      </c>
      <c r="AB84" s="88">
        <f>AVERAGE(F84,J84,N84,R84,V84)-D84</f>
        <v>115.6</v>
      </c>
      <c r="AC84" s="384"/>
    </row>
    <row r="85" spans="2:29" s="62" customFormat="1" ht="48" customHeight="1">
      <c r="B85" s="418" t="s">
        <v>63</v>
      </c>
      <c r="C85" s="419"/>
      <c r="D85" s="63">
        <f>SUM(D86:D88)</f>
        <v>102</v>
      </c>
      <c r="E85" s="64">
        <f>SUM(E86:E88)</f>
        <v>471</v>
      </c>
      <c r="F85" s="66">
        <f>SUM(F86:F88)</f>
        <v>573</v>
      </c>
      <c r="G85" s="66">
        <f>F81</f>
        <v>472</v>
      </c>
      <c r="H85" s="67" t="str">
        <f>B81</f>
        <v>Rakvere Teater</v>
      </c>
      <c r="I85" s="108">
        <f>SUM(I86:I88)</f>
        <v>398</v>
      </c>
      <c r="J85" s="69">
        <f>SUM(J86:J88)</f>
        <v>500</v>
      </c>
      <c r="K85" s="66">
        <f>J77</f>
        <v>523</v>
      </c>
      <c r="L85" s="67" t="str">
        <f>B77</f>
        <v>Kunda Trans</v>
      </c>
      <c r="M85" s="72">
        <f>SUM(M86:M88)</f>
        <v>417</v>
      </c>
      <c r="N85" s="66">
        <f>SUM(N86:N88)</f>
        <v>519</v>
      </c>
      <c r="O85" s="66">
        <f>N73</f>
        <v>729</v>
      </c>
      <c r="P85" s="67" t="str">
        <f>B73</f>
        <v>Telfer</v>
      </c>
      <c r="Q85" s="72">
        <f>SUM(Q86:Q88)</f>
        <v>505</v>
      </c>
      <c r="R85" s="66">
        <f>SUM(R86:R88)</f>
        <v>607</v>
      </c>
      <c r="S85" s="66">
        <f>R89</f>
        <v>559</v>
      </c>
      <c r="T85" s="67" t="str">
        <f>B89</f>
        <v>Lajos</v>
      </c>
      <c r="U85" s="72">
        <f>SUM(U86:U88)</f>
        <v>448</v>
      </c>
      <c r="V85" s="66">
        <f>SUM(V86:V88)</f>
        <v>550</v>
      </c>
      <c r="W85" s="66">
        <f>V93</f>
        <v>517</v>
      </c>
      <c r="X85" s="67" t="str">
        <f>B93</f>
        <v>Uhtna Puit</v>
      </c>
      <c r="Y85" s="73">
        <f t="shared" si="3"/>
        <v>2749</v>
      </c>
      <c r="Z85" s="71">
        <f>SUM(Z86:Z88)</f>
        <v>2239</v>
      </c>
      <c r="AA85" s="91">
        <f>AVERAGE(AA86,AA87,AA88)</f>
        <v>183.26666666666665</v>
      </c>
      <c r="AB85" s="75">
        <f>AVERAGE(AB86,AB87,AB88)</f>
        <v>149.26666666666668</v>
      </c>
      <c r="AC85" s="382">
        <f>G86+K86+O86+S86+W86</f>
        <v>3</v>
      </c>
    </row>
    <row r="86" spans="2:29" s="62" customFormat="1" ht="17.25" customHeight="1">
      <c r="B86" s="208" t="s">
        <v>101</v>
      </c>
      <c r="C86" s="209"/>
      <c r="D86" s="76">
        <v>32</v>
      </c>
      <c r="E86" s="79">
        <v>131</v>
      </c>
      <c r="F86" s="78">
        <f>D86+E86</f>
        <v>163</v>
      </c>
      <c r="G86" s="373">
        <v>1</v>
      </c>
      <c r="H86" s="374"/>
      <c r="I86" s="79">
        <v>133</v>
      </c>
      <c r="J86" s="78">
        <f>D86+I86</f>
        <v>165</v>
      </c>
      <c r="K86" s="373">
        <v>0</v>
      </c>
      <c r="L86" s="374"/>
      <c r="M86" s="79">
        <v>141</v>
      </c>
      <c r="N86" s="78">
        <f>D86+M86</f>
        <v>173</v>
      </c>
      <c r="O86" s="373">
        <v>0</v>
      </c>
      <c r="P86" s="374"/>
      <c r="Q86" s="77">
        <v>171</v>
      </c>
      <c r="R86" s="80">
        <f>D86+Q86</f>
        <v>203</v>
      </c>
      <c r="S86" s="373">
        <v>1</v>
      </c>
      <c r="T86" s="374"/>
      <c r="U86" s="77">
        <v>180</v>
      </c>
      <c r="V86" s="80">
        <f>D86+U86</f>
        <v>212</v>
      </c>
      <c r="W86" s="373">
        <v>1</v>
      </c>
      <c r="X86" s="374"/>
      <c r="Y86" s="78">
        <f t="shared" si="3"/>
        <v>916</v>
      </c>
      <c r="Z86" s="79">
        <f>E86+I86+M86+Q86+U86</f>
        <v>756</v>
      </c>
      <c r="AA86" s="81">
        <f>AVERAGE(F86,J86,N86,R86,V86)</f>
        <v>183.2</v>
      </c>
      <c r="AB86" s="82">
        <f>AVERAGE(F86,J86,N86,R86,V86)-D86</f>
        <v>151.2</v>
      </c>
      <c r="AC86" s="383"/>
    </row>
    <row r="87" spans="2:29" s="62" customFormat="1" ht="17.25" customHeight="1">
      <c r="B87" s="210" t="s">
        <v>102</v>
      </c>
      <c r="C87" s="211"/>
      <c r="D87" s="76">
        <v>38</v>
      </c>
      <c r="E87" s="95">
        <v>161</v>
      </c>
      <c r="F87" s="78">
        <f>D87+E87</f>
        <v>199</v>
      </c>
      <c r="G87" s="375"/>
      <c r="H87" s="376"/>
      <c r="I87" s="79">
        <v>133</v>
      </c>
      <c r="J87" s="78">
        <f>D87+I87</f>
        <v>171</v>
      </c>
      <c r="K87" s="375"/>
      <c r="L87" s="376"/>
      <c r="M87" s="79">
        <v>126</v>
      </c>
      <c r="N87" s="78">
        <f>D87+M87</f>
        <v>164</v>
      </c>
      <c r="O87" s="375"/>
      <c r="P87" s="376"/>
      <c r="Q87" s="77">
        <v>149</v>
      </c>
      <c r="R87" s="80">
        <f>D87+Q87</f>
        <v>187</v>
      </c>
      <c r="S87" s="375"/>
      <c r="T87" s="376"/>
      <c r="U87" s="77">
        <v>110</v>
      </c>
      <c r="V87" s="80">
        <f>D87+U87</f>
        <v>148</v>
      </c>
      <c r="W87" s="375"/>
      <c r="X87" s="376"/>
      <c r="Y87" s="78">
        <f t="shared" si="3"/>
        <v>869</v>
      </c>
      <c r="Z87" s="79">
        <f>E87+I87+M87+Q87+U87</f>
        <v>679</v>
      </c>
      <c r="AA87" s="81">
        <f>AVERAGE(F87,J87,N87,R87,V87)</f>
        <v>173.8</v>
      </c>
      <c r="AB87" s="82">
        <f>AVERAGE(F87,J87,N87,R87,V87)-D87</f>
        <v>135.8</v>
      </c>
      <c r="AC87" s="383"/>
    </row>
    <row r="88" spans="2:29" s="62" customFormat="1" ht="17.25" customHeight="1" thickBot="1">
      <c r="B88" s="366" t="s">
        <v>103</v>
      </c>
      <c r="C88" s="367"/>
      <c r="D88" s="217">
        <v>32</v>
      </c>
      <c r="E88" s="84">
        <v>179</v>
      </c>
      <c r="F88" s="227">
        <f>D88+E88</f>
        <v>211</v>
      </c>
      <c r="G88" s="377"/>
      <c r="H88" s="378"/>
      <c r="I88" s="86">
        <v>132</v>
      </c>
      <c r="J88" s="85">
        <f>D88+I88</f>
        <v>164</v>
      </c>
      <c r="K88" s="377"/>
      <c r="L88" s="378"/>
      <c r="M88" s="86">
        <v>150</v>
      </c>
      <c r="N88" s="85">
        <f>D88+M88</f>
        <v>182</v>
      </c>
      <c r="O88" s="377"/>
      <c r="P88" s="378"/>
      <c r="Q88" s="84">
        <v>185</v>
      </c>
      <c r="R88" s="85">
        <f>D88+Q88</f>
        <v>217</v>
      </c>
      <c r="S88" s="377"/>
      <c r="T88" s="378"/>
      <c r="U88" s="84">
        <v>158</v>
      </c>
      <c r="V88" s="85">
        <f>D88+U88</f>
        <v>190</v>
      </c>
      <c r="W88" s="377"/>
      <c r="X88" s="378"/>
      <c r="Y88" s="85">
        <f t="shared" si="3"/>
        <v>964</v>
      </c>
      <c r="Z88" s="86">
        <f>E88+I88+M88+Q88+U88</f>
        <v>804</v>
      </c>
      <c r="AA88" s="87">
        <f>AVERAGE(F88,J88,N88,R88,V88)</f>
        <v>192.8</v>
      </c>
      <c r="AB88" s="88">
        <f>AVERAGE(F88,J88,N88,R88,V88)-D88</f>
        <v>160.8</v>
      </c>
      <c r="AC88" s="384"/>
    </row>
    <row r="89" spans="2:29" s="62" customFormat="1" ht="48.75" customHeight="1">
      <c r="B89" s="364" t="s">
        <v>65</v>
      </c>
      <c r="C89" s="365"/>
      <c r="D89" s="63">
        <f>SUM(D90:D92)</f>
        <v>136</v>
      </c>
      <c r="E89" s="64">
        <f>SUM(E90:E92)</f>
        <v>418</v>
      </c>
      <c r="F89" s="92">
        <f>SUM(F90:F92)</f>
        <v>554</v>
      </c>
      <c r="G89" s="66">
        <f>F77</f>
        <v>536</v>
      </c>
      <c r="H89" s="67" t="str">
        <f>B77</f>
        <v>Kunda Trans</v>
      </c>
      <c r="I89" s="108">
        <f>SUM(I90:I92)</f>
        <v>371</v>
      </c>
      <c r="J89" s="69">
        <f>SUM(J90:J92)</f>
        <v>507</v>
      </c>
      <c r="K89" s="66">
        <f>J73</f>
        <v>585</v>
      </c>
      <c r="L89" s="67" t="str">
        <f>B73</f>
        <v>Telfer</v>
      </c>
      <c r="M89" s="72">
        <f>SUM(M90:M92)</f>
        <v>397</v>
      </c>
      <c r="N89" s="66">
        <f>SUM(N90:N92)</f>
        <v>533</v>
      </c>
      <c r="O89" s="66">
        <f>N93</f>
        <v>443</v>
      </c>
      <c r="P89" s="67" t="str">
        <f>B93</f>
        <v>Uhtna Puit</v>
      </c>
      <c r="Q89" s="72">
        <f>SUM(Q90:Q92)</f>
        <v>423</v>
      </c>
      <c r="R89" s="66">
        <f>SUM(R90:R92)</f>
        <v>559</v>
      </c>
      <c r="S89" s="66">
        <f>R85</f>
        <v>607</v>
      </c>
      <c r="T89" s="67" t="str">
        <f>B85</f>
        <v>Dan Arpo</v>
      </c>
      <c r="U89" s="72">
        <f>SUM(U90:U92)</f>
        <v>404</v>
      </c>
      <c r="V89" s="66">
        <f>SUM(V90:V92)</f>
        <v>540</v>
      </c>
      <c r="W89" s="66">
        <f>V81</f>
        <v>490</v>
      </c>
      <c r="X89" s="67" t="str">
        <f>B81</f>
        <v>Rakvere Teater</v>
      </c>
      <c r="Y89" s="73">
        <f t="shared" si="3"/>
        <v>2693</v>
      </c>
      <c r="Z89" s="71">
        <f>SUM(Z90:Z92)</f>
        <v>2013</v>
      </c>
      <c r="AA89" s="91">
        <f>AVERAGE(AA90,AA91,AA92)</f>
        <v>179.5333333333333</v>
      </c>
      <c r="AB89" s="75">
        <f>AVERAGE(AB90,AB91,AB92)</f>
        <v>134.20000000000002</v>
      </c>
      <c r="AC89" s="382">
        <f>G90+K90+O90+S90+W90</f>
        <v>3</v>
      </c>
    </row>
    <row r="90" spans="2:29" s="62" customFormat="1" ht="17.25" customHeight="1">
      <c r="B90" s="357" t="s">
        <v>106</v>
      </c>
      <c r="C90" s="354"/>
      <c r="D90" s="76">
        <v>52</v>
      </c>
      <c r="E90" s="79">
        <v>122</v>
      </c>
      <c r="F90" s="78">
        <f>D90+E90</f>
        <v>174</v>
      </c>
      <c r="G90" s="373">
        <v>1</v>
      </c>
      <c r="H90" s="374"/>
      <c r="I90" s="79">
        <v>118</v>
      </c>
      <c r="J90" s="78">
        <f>D90+I90</f>
        <v>170</v>
      </c>
      <c r="K90" s="373">
        <v>0</v>
      </c>
      <c r="L90" s="374"/>
      <c r="M90" s="79">
        <v>125</v>
      </c>
      <c r="N90" s="78">
        <f>D90+M90</f>
        <v>177</v>
      </c>
      <c r="O90" s="373">
        <v>1</v>
      </c>
      <c r="P90" s="374"/>
      <c r="Q90" s="77">
        <v>129</v>
      </c>
      <c r="R90" s="80">
        <f>D90+Q90</f>
        <v>181</v>
      </c>
      <c r="S90" s="373">
        <v>0</v>
      </c>
      <c r="T90" s="374"/>
      <c r="U90" s="77">
        <v>145</v>
      </c>
      <c r="V90" s="80">
        <f>D90+U90</f>
        <v>197</v>
      </c>
      <c r="W90" s="373">
        <v>1</v>
      </c>
      <c r="X90" s="374"/>
      <c r="Y90" s="78">
        <f t="shared" si="3"/>
        <v>899</v>
      </c>
      <c r="Z90" s="79">
        <f>E90+I90+M90+Q90+U90</f>
        <v>639</v>
      </c>
      <c r="AA90" s="81">
        <f>AVERAGE(F90,J90,N90,R90,V90)</f>
        <v>179.8</v>
      </c>
      <c r="AB90" s="82">
        <f>AVERAGE(F90,J90,N90,R90,V90)-D90</f>
        <v>127.80000000000001</v>
      </c>
      <c r="AC90" s="383"/>
    </row>
    <row r="91" spans="2:29" s="62" customFormat="1" ht="17.25" customHeight="1">
      <c r="B91" s="357" t="s">
        <v>171</v>
      </c>
      <c r="C91" s="354"/>
      <c r="D91" s="76">
        <v>50</v>
      </c>
      <c r="E91" s="77">
        <v>132</v>
      </c>
      <c r="F91" s="78">
        <f>D91+E91</f>
        <v>182</v>
      </c>
      <c r="G91" s="375"/>
      <c r="H91" s="376"/>
      <c r="I91" s="79">
        <v>130</v>
      </c>
      <c r="J91" s="78">
        <f>D91+I91</f>
        <v>180</v>
      </c>
      <c r="K91" s="375"/>
      <c r="L91" s="376"/>
      <c r="M91" s="79">
        <v>118</v>
      </c>
      <c r="N91" s="78">
        <f>D91+M91</f>
        <v>168</v>
      </c>
      <c r="O91" s="375"/>
      <c r="P91" s="376"/>
      <c r="Q91" s="77">
        <v>159</v>
      </c>
      <c r="R91" s="80">
        <f>D91+Q91</f>
        <v>209</v>
      </c>
      <c r="S91" s="375"/>
      <c r="T91" s="376"/>
      <c r="U91" s="77">
        <v>94</v>
      </c>
      <c r="V91" s="80">
        <f>D91+U91</f>
        <v>144</v>
      </c>
      <c r="W91" s="375"/>
      <c r="X91" s="376"/>
      <c r="Y91" s="78">
        <f t="shared" si="3"/>
        <v>883</v>
      </c>
      <c r="Z91" s="79">
        <f>E91+I91+M91+Q91+U91</f>
        <v>633</v>
      </c>
      <c r="AA91" s="81">
        <f>AVERAGE(F91,J91,N91,R91,V91)</f>
        <v>176.6</v>
      </c>
      <c r="AB91" s="82">
        <f>AVERAGE(F91,J91,N91,R91,V91)-D91</f>
        <v>126.6</v>
      </c>
      <c r="AC91" s="383"/>
    </row>
    <row r="92" spans="2:29" s="62" customFormat="1" ht="17.25" customHeight="1" thickBot="1">
      <c r="B92" s="413" t="s">
        <v>172</v>
      </c>
      <c r="C92" s="414"/>
      <c r="D92" s="83">
        <v>34</v>
      </c>
      <c r="E92" s="84">
        <v>164</v>
      </c>
      <c r="F92" s="78">
        <f>D92+E92</f>
        <v>198</v>
      </c>
      <c r="G92" s="377"/>
      <c r="H92" s="378"/>
      <c r="I92" s="86">
        <v>123</v>
      </c>
      <c r="J92" s="85">
        <f>D92+I92</f>
        <v>157</v>
      </c>
      <c r="K92" s="377"/>
      <c r="L92" s="378"/>
      <c r="M92" s="86">
        <v>154</v>
      </c>
      <c r="N92" s="85">
        <f>D92+M92</f>
        <v>188</v>
      </c>
      <c r="O92" s="377"/>
      <c r="P92" s="378"/>
      <c r="Q92" s="84">
        <v>135</v>
      </c>
      <c r="R92" s="85">
        <f>D92+Q92</f>
        <v>169</v>
      </c>
      <c r="S92" s="377"/>
      <c r="T92" s="378"/>
      <c r="U92" s="84">
        <v>165</v>
      </c>
      <c r="V92" s="85">
        <f>D92+U92</f>
        <v>199</v>
      </c>
      <c r="W92" s="377"/>
      <c r="X92" s="378"/>
      <c r="Y92" s="85">
        <f t="shared" si="3"/>
        <v>911</v>
      </c>
      <c r="Z92" s="86">
        <f>E92+I92+M92+Q92+U92</f>
        <v>741</v>
      </c>
      <c r="AA92" s="87">
        <f>AVERAGE(F92,J92,N92,R92,V92)</f>
        <v>182.2</v>
      </c>
      <c r="AB92" s="88">
        <f>AVERAGE(F92,J92,N92,R92,V92)-D92</f>
        <v>148.2</v>
      </c>
      <c r="AC92" s="384"/>
    </row>
    <row r="93" spans="2:29" s="62" customFormat="1" ht="49.5" customHeight="1">
      <c r="B93" s="421" t="s">
        <v>70</v>
      </c>
      <c r="C93" s="421"/>
      <c r="D93" s="63">
        <f>SUM(D94:D96)</f>
        <v>178</v>
      </c>
      <c r="E93" s="64">
        <f>SUM(E94:E96)</f>
        <v>325</v>
      </c>
      <c r="F93" s="92">
        <f>SUM(F94:F96)</f>
        <v>503</v>
      </c>
      <c r="G93" s="92">
        <f>F73</f>
        <v>636</v>
      </c>
      <c r="H93" s="70" t="str">
        <f>B73</f>
        <v>Telfer</v>
      </c>
      <c r="I93" s="68">
        <f>SUM(I94:I96)</f>
        <v>356</v>
      </c>
      <c r="J93" s="69">
        <f>SUM(J94:J96)</f>
        <v>534</v>
      </c>
      <c r="K93" s="66">
        <f>J81</f>
        <v>478</v>
      </c>
      <c r="L93" s="67" t="str">
        <f>B81</f>
        <v>Rakvere Teater</v>
      </c>
      <c r="M93" s="72">
        <f>SUM(M94:M96)</f>
        <v>265</v>
      </c>
      <c r="N93" s="66">
        <f>SUM(N94:N96)</f>
        <v>443</v>
      </c>
      <c r="O93" s="66">
        <f>N89</f>
        <v>533</v>
      </c>
      <c r="P93" s="67" t="str">
        <f>B89</f>
        <v>Lajos</v>
      </c>
      <c r="Q93" s="72">
        <f>SUM(Q94:Q96)</f>
        <v>330</v>
      </c>
      <c r="R93" s="66">
        <f>SUM(R94:R96)</f>
        <v>508</v>
      </c>
      <c r="S93" s="66">
        <f>R77</f>
        <v>521</v>
      </c>
      <c r="T93" s="67" t="str">
        <f>B77</f>
        <v>Kunda Trans</v>
      </c>
      <c r="U93" s="72">
        <f>SUM(U94:U96)</f>
        <v>339</v>
      </c>
      <c r="V93" s="66">
        <f>SUM(V94:V96)</f>
        <v>517</v>
      </c>
      <c r="W93" s="66">
        <f>V85</f>
        <v>550</v>
      </c>
      <c r="X93" s="67" t="str">
        <f>B85</f>
        <v>Dan Arpo</v>
      </c>
      <c r="Y93" s="73">
        <f t="shared" si="3"/>
        <v>2505</v>
      </c>
      <c r="Z93" s="71">
        <f>SUM(Z94:Z96)</f>
        <v>1615</v>
      </c>
      <c r="AA93" s="91">
        <f>AVERAGE(AA94,AA95,AA96)</f>
        <v>167</v>
      </c>
      <c r="AB93" s="75">
        <f>AVERAGE(AB94,AB95,AB96)</f>
        <v>107.66666666666667</v>
      </c>
      <c r="AC93" s="382">
        <f>G94+K94+O94+S94+W94</f>
        <v>1</v>
      </c>
    </row>
    <row r="94" spans="2:29" s="62" customFormat="1" ht="17.25" customHeight="1">
      <c r="B94" s="361" t="s">
        <v>92</v>
      </c>
      <c r="C94" s="361"/>
      <c r="D94" s="76">
        <v>58</v>
      </c>
      <c r="E94" s="77">
        <v>133</v>
      </c>
      <c r="F94" s="78">
        <f>D94+E94</f>
        <v>191</v>
      </c>
      <c r="G94" s="373">
        <v>0</v>
      </c>
      <c r="H94" s="374"/>
      <c r="I94" s="79">
        <v>106</v>
      </c>
      <c r="J94" s="78">
        <f>D94+I94</f>
        <v>164</v>
      </c>
      <c r="K94" s="373">
        <v>1</v>
      </c>
      <c r="L94" s="374"/>
      <c r="M94" s="79">
        <v>65</v>
      </c>
      <c r="N94" s="78">
        <f>D94+M94</f>
        <v>123</v>
      </c>
      <c r="O94" s="373">
        <v>0</v>
      </c>
      <c r="P94" s="374"/>
      <c r="Q94" s="77">
        <v>118</v>
      </c>
      <c r="R94" s="80">
        <f>D94+Q94</f>
        <v>176</v>
      </c>
      <c r="S94" s="373">
        <v>0</v>
      </c>
      <c r="T94" s="374"/>
      <c r="U94" s="77">
        <v>126</v>
      </c>
      <c r="V94" s="80">
        <f>D94+U94</f>
        <v>184</v>
      </c>
      <c r="W94" s="373">
        <v>0</v>
      </c>
      <c r="X94" s="374"/>
      <c r="Y94" s="78">
        <f>F94+J94+N94+R94+V94</f>
        <v>838</v>
      </c>
      <c r="Z94" s="79">
        <f>E94+I94+M94+Q94+U94</f>
        <v>548</v>
      </c>
      <c r="AA94" s="81">
        <f>AVERAGE(F94,J94,N94,R94,V94)</f>
        <v>167.6</v>
      </c>
      <c r="AB94" s="82">
        <f>AVERAGE(F94,J94,N94,R94,V94)-D94</f>
        <v>109.6</v>
      </c>
      <c r="AC94" s="383"/>
    </row>
    <row r="95" spans="2:29" s="62" customFormat="1" ht="17.25" customHeight="1">
      <c r="B95" s="361" t="s">
        <v>111</v>
      </c>
      <c r="C95" s="361"/>
      <c r="D95" s="76">
        <v>60</v>
      </c>
      <c r="E95" s="77">
        <v>91</v>
      </c>
      <c r="F95" s="78">
        <f>D95+E95</f>
        <v>151</v>
      </c>
      <c r="G95" s="375"/>
      <c r="H95" s="376"/>
      <c r="I95" s="79">
        <v>118</v>
      </c>
      <c r="J95" s="78">
        <f>D95+I95</f>
        <v>178</v>
      </c>
      <c r="K95" s="375"/>
      <c r="L95" s="376"/>
      <c r="M95" s="79">
        <v>97</v>
      </c>
      <c r="N95" s="78">
        <f>D95+M95</f>
        <v>157</v>
      </c>
      <c r="O95" s="375"/>
      <c r="P95" s="376"/>
      <c r="Q95" s="77">
        <v>112</v>
      </c>
      <c r="R95" s="80">
        <f>D95+Q95</f>
        <v>172</v>
      </c>
      <c r="S95" s="375"/>
      <c r="T95" s="376"/>
      <c r="U95" s="77">
        <v>120</v>
      </c>
      <c r="V95" s="80">
        <f>D95+U95</f>
        <v>180</v>
      </c>
      <c r="W95" s="375"/>
      <c r="X95" s="376"/>
      <c r="Y95" s="78">
        <f>F95+J95+N95+R95+V95</f>
        <v>838</v>
      </c>
      <c r="Z95" s="79">
        <f>E95+I95+M95+Q95+U95</f>
        <v>538</v>
      </c>
      <c r="AA95" s="81">
        <f>AVERAGE(F95,J95,N95,R95,V95)</f>
        <v>167.6</v>
      </c>
      <c r="AB95" s="82">
        <f>AVERAGE(F95,J95,N95,R95,V95)-D95</f>
        <v>107.6</v>
      </c>
      <c r="AC95" s="383"/>
    </row>
    <row r="96" spans="2:29" s="62" customFormat="1" ht="17.25" customHeight="1" thickBot="1">
      <c r="B96" s="370" t="s">
        <v>93</v>
      </c>
      <c r="C96" s="370"/>
      <c r="D96" s="83">
        <v>60</v>
      </c>
      <c r="E96" s="84">
        <v>101</v>
      </c>
      <c r="F96" s="85">
        <f>D96+E96</f>
        <v>161</v>
      </c>
      <c r="G96" s="377"/>
      <c r="H96" s="378"/>
      <c r="I96" s="86">
        <v>132</v>
      </c>
      <c r="J96" s="85">
        <f>D96+I96</f>
        <v>192</v>
      </c>
      <c r="K96" s="377"/>
      <c r="L96" s="378"/>
      <c r="M96" s="86">
        <v>103</v>
      </c>
      <c r="N96" s="85">
        <f>D96+M96</f>
        <v>163</v>
      </c>
      <c r="O96" s="377"/>
      <c r="P96" s="378"/>
      <c r="Q96" s="86">
        <v>100</v>
      </c>
      <c r="R96" s="85">
        <f>D96+Q96</f>
        <v>160</v>
      </c>
      <c r="S96" s="377"/>
      <c r="T96" s="378"/>
      <c r="U96" s="86">
        <v>93</v>
      </c>
      <c r="V96" s="85">
        <f>D96+U96</f>
        <v>153</v>
      </c>
      <c r="W96" s="377"/>
      <c r="X96" s="378"/>
      <c r="Y96" s="85">
        <f>F96+J96+N96+R96+V96</f>
        <v>829</v>
      </c>
      <c r="Z96" s="86">
        <f>E96+I96+M96+Q96+U96</f>
        <v>529</v>
      </c>
      <c r="AA96" s="87">
        <f>AVERAGE(F96,J96,N96,R96,V96)</f>
        <v>165.8</v>
      </c>
      <c r="AB96" s="88">
        <f>AVERAGE(F96,J96,N96,R96,V96)-D96</f>
        <v>105.80000000000001</v>
      </c>
      <c r="AC96" s="384"/>
    </row>
    <row r="97" spans="2:29" s="62" customFormat="1" ht="18">
      <c r="B97" s="111"/>
      <c r="C97" s="111"/>
      <c r="D97" s="97"/>
      <c r="E97" s="98"/>
      <c r="F97" s="99"/>
      <c r="G97" s="100"/>
      <c r="H97" s="100"/>
      <c r="I97" s="98"/>
      <c r="J97" s="99"/>
      <c r="K97" s="100"/>
      <c r="L97" s="100"/>
      <c r="M97" s="98"/>
      <c r="N97" s="99"/>
      <c r="O97" s="100"/>
      <c r="P97" s="100"/>
      <c r="Q97" s="98"/>
      <c r="R97" s="99"/>
      <c r="S97" s="100"/>
      <c r="T97" s="100"/>
      <c r="U97" s="98"/>
      <c r="V97" s="99"/>
      <c r="W97" s="100"/>
      <c r="X97" s="100"/>
      <c r="Y97" s="99"/>
      <c r="Z97" s="109"/>
      <c r="AA97" s="102"/>
      <c r="AB97" s="101"/>
      <c r="AC97" s="103"/>
    </row>
    <row r="98" spans="2:29" s="62" customFormat="1" ht="18">
      <c r="B98" s="111"/>
      <c r="C98" s="111"/>
      <c r="D98" s="97"/>
      <c r="E98" s="98"/>
      <c r="F98" s="99"/>
      <c r="G98" s="100"/>
      <c r="H98" s="100"/>
      <c r="I98" s="98"/>
      <c r="J98" s="99"/>
      <c r="K98" s="100"/>
      <c r="L98" s="100"/>
      <c r="M98" s="98"/>
      <c r="N98" s="99"/>
      <c r="O98" s="100"/>
      <c r="P98" s="100"/>
      <c r="Q98" s="98"/>
      <c r="R98" s="99"/>
      <c r="S98" s="100"/>
      <c r="T98" s="100"/>
      <c r="U98" s="98"/>
      <c r="V98" s="99"/>
      <c r="W98" s="100"/>
      <c r="X98" s="100"/>
      <c r="Y98" s="99"/>
      <c r="Z98" s="109"/>
      <c r="AA98" s="102"/>
      <c r="AB98" s="101"/>
      <c r="AC98" s="103"/>
    </row>
    <row r="99" spans="2:29" s="62" customFormat="1" ht="18">
      <c r="B99" s="111"/>
      <c r="C99" s="111"/>
      <c r="D99" s="97"/>
      <c r="E99" s="98"/>
      <c r="F99" s="99"/>
      <c r="G99" s="100"/>
      <c r="H99" s="100"/>
      <c r="I99" s="98"/>
      <c r="J99" s="99"/>
      <c r="K99" s="100"/>
      <c r="L99" s="100"/>
      <c r="M99" s="98"/>
      <c r="N99" s="99"/>
      <c r="O99" s="100"/>
      <c r="P99" s="100"/>
      <c r="Q99" s="98"/>
      <c r="R99" s="99"/>
      <c r="S99" s="100"/>
      <c r="T99" s="100"/>
      <c r="U99" s="98"/>
      <c r="V99" s="99"/>
      <c r="W99" s="100"/>
      <c r="X99" s="100"/>
      <c r="Y99" s="99"/>
      <c r="Z99" s="109"/>
      <c r="AA99" s="102"/>
      <c r="AB99" s="101"/>
      <c r="AC99" s="103"/>
    </row>
    <row r="100" spans="2:29" s="62" customFormat="1" ht="17.25" customHeight="1">
      <c r="B100" s="96"/>
      <c r="C100" s="96"/>
      <c r="D100" s="97"/>
      <c r="E100" s="98"/>
      <c r="F100" s="99"/>
      <c r="G100" s="100"/>
      <c r="H100" s="100"/>
      <c r="I100" s="98"/>
      <c r="J100" s="99"/>
      <c r="K100" s="100"/>
      <c r="L100" s="100"/>
      <c r="M100" s="98"/>
      <c r="N100" s="99"/>
      <c r="O100" s="100"/>
      <c r="P100" s="100"/>
      <c r="Q100" s="98"/>
      <c r="R100" s="99"/>
      <c r="S100" s="100"/>
      <c r="T100" s="100"/>
      <c r="U100" s="98"/>
      <c r="V100" s="99"/>
      <c r="W100" s="100"/>
      <c r="X100" s="100"/>
      <c r="Y100" s="99"/>
      <c r="Z100" s="109"/>
      <c r="AA100" s="102"/>
      <c r="AB100" s="101"/>
      <c r="AC100" s="103"/>
    </row>
    <row r="101" spans="2:29" ht="17.25" customHeight="1">
      <c r="B101" s="186"/>
      <c r="C101" s="186"/>
      <c r="D101" s="1"/>
      <c r="E101" s="42"/>
      <c r="F101" s="398" t="s">
        <v>161</v>
      </c>
      <c r="G101" s="398"/>
      <c r="H101" s="398"/>
      <c r="I101" s="398"/>
      <c r="J101" s="398"/>
      <c r="K101" s="398"/>
      <c r="L101" s="398"/>
      <c r="M101" s="398"/>
      <c r="N101" s="398"/>
      <c r="O101" s="398"/>
      <c r="P101" s="398"/>
      <c r="Q101" s="398"/>
      <c r="R101" s="398"/>
      <c r="S101" s="1"/>
      <c r="T101" s="1"/>
      <c r="U101" s="1"/>
      <c r="V101" s="1"/>
      <c r="W101" s="392" t="s">
        <v>79</v>
      </c>
      <c r="X101" s="392"/>
      <c r="Y101" s="392"/>
      <c r="Z101" s="392"/>
      <c r="AA101" s="1"/>
      <c r="AB101" s="1"/>
      <c r="AC101" s="42"/>
    </row>
    <row r="102" spans="2:29" ht="34.5" customHeight="1" thickBot="1">
      <c r="B102" s="204" t="s">
        <v>66</v>
      </c>
      <c r="C102" s="205"/>
      <c r="D102" s="1"/>
      <c r="E102" s="42"/>
      <c r="F102" s="398"/>
      <c r="G102" s="398"/>
      <c r="H102" s="398"/>
      <c r="I102" s="398"/>
      <c r="J102" s="398"/>
      <c r="K102" s="398"/>
      <c r="L102" s="398"/>
      <c r="M102" s="398"/>
      <c r="N102" s="398"/>
      <c r="O102" s="398"/>
      <c r="P102" s="398"/>
      <c r="Q102" s="398"/>
      <c r="R102" s="398"/>
      <c r="S102" s="1"/>
      <c r="T102" s="1"/>
      <c r="U102" s="1"/>
      <c r="V102" s="1"/>
      <c r="W102" s="393"/>
      <c r="X102" s="393"/>
      <c r="Y102" s="393"/>
      <c r="Z102" s="393"/>
      <c r="AA102" s="1"/>
      <c r="AB102" s="1"/>
      <c r="AC102" s="42"/>
    </row>
    <row r="103" spans="2:29" s="44" customFormat="1" ht="17.25" customHeight="1">
      <c r="B103" s="416" t="s">
        <v>1</v>
      </c>
      <c r="C103" s="417"/>
      <c r="D103" s="104" t="s">
        <v>31</v>
      </c>
      <c r="E103" s="45"/>
      <c r="F103" s="46" t="s">
        <v>35</v>
      </c>
      <c r="G103" s="396" t="s">
        <v>36</v>
      </c>
      <c r="H103" s="397"/>
      <c r="I103" s="47"/>
      <c r="J103" s="46" t="s">
        <v>37</v>
      </c>
      <c r="K103" s="396" t="s">
        <v>36</v>
      </c>
      <c r="L103" s="397"/>
      <c r="M103" s="48"/>
      <c r="N103" s="46" t="s">
        <v>38</v>
      </c>
      <c r="O103" s="396" t="s">
        <v>36</v>
      </c>
      <c r="P103" s="397"/>
      <c r="Q103" s="48"/>
      <c r="R103" s="46" t="s">
        <v>39</v>
      </c>
      <c r="S103" s="396" t="s">
        <v>36</v>
      </c>
      <c r="T103" s="397"/>
      <c r="U103" s="49"/>
      <c r="V103" s="46" t="s">
        <v>40</v>
      </c>
      <c r="W103" s="396" t="s">
        <v>36</v>
      </c>
      <c r="X103" s="397"/>
      <c r="Y103" s="46" t="s">
        <v>41</v>
      </c>
      <c r="Z103" s="50"/>
      <c r="AA103" s="105" t="s">
        <v>42</v>
      </c>
      <c r="AB103" s="52" t="s">
        <v>43</v>
      </c>
      <c r="AC103" s="277" t="s">
        <v>41</v>
      </c>
    </row>
    <row r="104" spans="2:29" s="44" customFormat="1" ht="17.25" customHeight="1" thickBot="1">
      <c r="B104" s="390" t="s">
        <v>44</v>
      </c>
      <c r="C104" s="391"/>
      <c r="D104" s="212"/>
      <c r="E104" s="53"/>
      <c r="F104" s="54" t="s">
        <v>45</v>
      </c>
      <c r="G104" s="387" t="s">
        <v>46</v>
      </c>
      <c r="H104" s="388"/>
      <c r="I104" s="55"/>
      <c r="J104" s="54" t="s">
        <v>45</v>
      </c>
      <c r="K104" s="387" t="s">
        <v>46</v>
      </c>
      <c r="L104" s="388"/>
      <c r="M104" s="54"/>
      <c r="N104" s="54" t="s">
        <v>45</v>
      </c>
      <c r="O104" s="387" t="s">
        <v>46</v>
      </c>
      <c r="P104" s="388"/>
      <c r="Q104" s="54"/>
      <c r="R104" s="54" t="s">
        <v>45</v>
      </c>
      <c r="S104" s="387" t="s">
        <v>46</v>
      </c>
      <c r="T104" s="388"/>
      <c r="U104" s="56"/>
      <c r="V104" s="54" t="s">
        <v>45</v>
      </c>
      <c r="W104" s="387" t="s">
        <v>46</v>
      </c>
      <c r="X104" s="388"/>
      <c r="Y104" s="57" t="s">
        <v>45</v>
      </c>
      <c r="Z104" s="58" t="s">
        <v>47</v>
      </c>
      <c r="AA104" s="59" t="s">
        <v>48</v>
      </c>
      <c r="AB104" s="60" t="s">
        <v>49</v>
      </c>
      <c r="AC104" s="61" t="s">
        <v>50</v>
      </c>
    </row>
    <row r="105" spans="2:29" s="62" customFormat="1" ht="49.5" customHeight="1">
      <c r="B105" s="422" t="s">
        <v>68</v>
      </c>
      <c r="C105" s="423"/>
      <c r="D105" s="89">
        <f>SUM(D106:D108)</f>
        <v>103</v>
      </c>
      <c r="E105" s="64">
        <f>SUM(E106:E108)</f>
        <v>400</v>
      </c>
      <c r="F105" s="65">
        <f>SUM(F106:F108)</f>
        <v>503</v>
      </c>
      <c r="G105" s="66">
        <f>F125</f>
        <v>490</v>
      </c>
      <c r="H105" s="67" t="str">
        <f>B125</f>
        <v>Kunda Auto</v>
      </c>
      <c r="I105" s="68">
        <f>SUM(I106:I108)</f>
        <v>515</v>
      </c>
      <c r="J105" s="69">
        <f>SUM(J106:J108)</f>
        <v>618</v>
      </c>
      <c r="K105" s="69">
        <f>J121</f>
        <v>429</v>
      </c>
      <c r="L105" s="70" t="str">
        <f>B121</f>
        <v>Ferrel</v>
      </c>
      <c r="M105" s="71">
        <f>SUM(M106:M108)</f>
        <v>511</v>
      </c>
      <c r="N105" s="66">
        <f>SUM(N106:N108)</f>
        <v>614</v>
      </c>
      <c r="O105" s="66">
        <f>N117</f>
        <v>490</v>
      </c>
      <c r="P105" s="67" t="str">
        <f>B117</f>
        <v>Aroz3D</v>
      </c>
      <c r="Q105" s="72">
        <f>SUM(Q106:Q108)</f>
        <v>465</v>
      </c>
      <c r="R105" s="66">
        <f>SUM(R106:R108)</f>
        <v>568</v>
      </c>
      <c r="S105" s="66">
        <f>R113</f>
        <v>487</v>
      </c>
      <c r="T105" s="67" t="str">
        <f>B113</f>
        <v>Topauto</v>
      </c>
      <c r="U105" s="72">
        <f>SUM(U106:U108)</f>
        <v>443</v>
      </c>
      <c r="V105" s="66">
        <f>SUM(V106:V108)</f>
        <v>546</v>
      </c>
      <c r="W105" s="66">
        <f>V109</f>
        <v>528</v>
      </c>
      <c r="X105" s="67" t="str">
        <f>B109</f>
        <v>Raudtee</v>
      </c>
      <c r="Y105" s="73">
        <f aca="true" t="shared" si="4" ref="Y105:Y125">F105+J105+N105+R105+V105</f>
        <v>2849</v>
      </c>
      <c r="Z105" s="71">
        <f>SUM(Z106:Z108)</f>
        <v>2334</v>
      </c>
      <c r="AA105" s="74">
        <f>AVERAGE(AA106,AA107,AA108)</f>
        <v>189.9333333333333</v>
      </c>
      <c r="AB105" s="75">
        <f>AVERAGE(AB106,AB107,AB108)</f>
        <v>155.6</v>
      </c>
      <c r="AC105" s="382">
        <f>G106+K106+O106+S106+W106</f>
        <v>5</v>
      </c>
    </row>
    <row r="106" spans="2:29" s="62" customFormat="1" ht="17.25" customHeight="1">
      <c r="B106" s="355" t="s">
        <v>94</v>
      </c>
      <c r="C106" s="356"/>
      <c r="D106" s="76">
        <v>31</v>
      </c>
      <c r="E106" s="77">
        <v>139</v>
      </c>
      <c r="F106" s="80">
        <f>D106+E106</f>
        <v>170</v>
      </c>
      <c r="G106" s="373">
        <v>1</v>
      </c>
      <c r="H106" s="374"/>
      <c r="I106" s="79">
        <v>183</v>
      </c>
      <c r="J106" s="78">
        <f>D106+I106</f>
        <v>214</v>
      </c>
      <c r="K106" s="373">
        <v>1</v>
      </c>
      <c r="L106" s="374"/>
      <c r="M106" s="79">
        <v>158</v>
      </c>
      <c r="N106" s="78">
        <f>D106+M106</f>
        <v>189</v>
      </c>
      <c r="O106" s="373">
        <v>1</v>
      </c>
      <c r="P106" s="374"/>
      <c r="Q106" s="79">
        <v>165</v>
      </c>
      <c r="R106" s="80">
        <f>D106+Q106</f>
        <v>196</v>
      </c>
      <c r="S106" s="373">
        <v>1</v>
      </c>
      <c r="T106" s="374"/>
      <c r="U106" s="77">
        <v>147</v>
      </c>
      <c r="V106" s="80">
        <f>D106+U106</f>
        <v>178</v>
      </c>
      <c r="W106" s="373">
        <v>1</v>
      </c>
      <c r="X106" s="374"/>
      <c r="Y106" s="78">
        <f t="shared" si="4"/>
        <v>947</v>
      </c>
      <c r="Z106" s="79">
        <f>E106+I106+M106+Q106+U106</f>
        <v>792</v>
      </c>
      <c r="AA106" s="81">
        <f>AVERAGE(F106,J106,N106,R106,V106)</f>
        <v>189.4</v>
      </c>
      <c r="AB106" s="82">
        <f>AVERAGE(F106,J106,N106,R106,V106)-D106</f>
        <v>158.4</v>
      </c>
      <c r="AC106" s="383"/>
    </row>
    <row r="107" spans="2:29" s="62" customFormat="1" ht="17.25" customHeight="1">
      <c r="B107" s="355" t="s">
        <v>95</v>
      </c>
      <c r="C107" s="356"/>
      <c r="D107" s="76">
        <v>34</v>
      </c>
      <c r="E107" s="77">
        <v>140</v>
      </c>
      <c r="F107" s="80">
        <f>D107+E107</f>
        <v>174</v>
      </c>
      <c r="G107" s="375"/>
      <c r="H107" s="376"/>
      <c r="I107" s="79">
        <v>176</v>
      </c>
      <c r="J107" s="78">
        <f>D107+I107</f>
        <v>210</v>
      </c>
      <c r="K107" s="375"/>
      <c r="L107" s="376"/>
      <c r="M107" s="79">
        <v>146</v>
      </c>
      <c r="N107" s="78">
        <f>D107+M107</f>
        <v>180</v>
      </c>
      <c r="O107" s="375"/>
      <c r="P107" s="376"/>
      <c r="Q107" s="77">
        <v>156</v>
      </c>
      <c r="R107" s="80">
        <f>D107+Q107</f>
        <v>190</v>
      </c>
      <c r="S107" s="375"/>
      <c r="T107" s="376"/>
      <c r="U107" s="77">
        <v>120</v>
      </c>
      <c r="V107" s="80">
        <f>D107+U107</f>
        <v>154</v>
      </c>
      <c r="W107" s="375"/>
      <c r="X107" s="376"/>
      <c r="Y107" s="78">
        <f t="shared" si="4"/>
        <v>908</v>
      </c>
      <c r="Z107" s="79">
        <f>E107+I107+M107+Q107+U107</f>
        <v>738</v>
      </c>
      <c r="AA107" s="81">
        <f>AVERAGE(F107,J107,N107,R107,V107)</f>
        <v>181.6</v>
      </c>
      <c r="AB107" s="82">
        <f>AVERAGE(F107,J107,N107,R107,V107)-D107</f>
        <v>147.6</v>
      </c>
      <c r="AC107" s="383"/>
    </row>
    <row r="108" spans="2:29" s="62" customFormat="1" ht="17.25" customHeight="1" thickBot="1">
      <c r="B108" s="366" t="s">
        <v>96</v>
      </c>
      <c r="C108" s="367"/>
      <c r="D108" s="83">
        <v>38</v>
      </c>
      <c r="E108" s="84">
        <v>121</v>
      </c>
      <c r="F108" s="80">
        <f>D108+E108</f>
        <v>159</v>
      </c>
      <c r="G108" s="377"/>
      <c r="H108" s="378"/>
      <c r="I108" s="86">
        <v>156</v>
      </c>
      <c r="J108" s="78">
        <f>D108+I108</f>
        <v>194</v>
      </c>
      <c r="K108" s="377"/>
      <c r="L108" s="378"/>
      <c r="M108" s="79">
        <v>207</v>
      </c>
      <c r="N108" s="78">
        <f>D108+M108</f>
        <v>245</v>
      </c>
      <c r="O108" s="377"/>
      <c r="P108" s="378"/>
      <c r="Q108" s="77">
        <v>144</v>
      </c>
      <c r="R108" s="85">
        <f>D108+Q108</f>
        <v>182</v>
      </c>
      <c r="S108" s="377"/>
      <c r="T108" s="378"/>
      <c r="U108" s="77">
        <v>176</v>
      </c>
      <c r="V108" s="80">
        <f>D108+U108</f>
        <v>214</v>
      </c>
      <c r="W108" s="377"/>
      <c r="X108" s="378"/>
      <c r="Y108" s="85">
        <f t="shared" si="4"/>
        <v>994</v>
      </c>
      <c r="Z108" s="86">
        <f>E108+I108+M108+Q108+U108</f>
        <v>804</v>
      </c>
      <c r="AA108" s="87">
        <f>AVERAGE(F108,J108,N108,R108,V108)</f>
        <v>198.8</v>
      </c>
      <c r="AB108" s="88">
        <f>AVERAGE(F108,J108,N108,R108,V108)-D108</f>
        <v>160.8</v>
      </c>
      <c r="AC108" s="384"/>
    </row>
    <row r="109" spans="2:29" s="62" customFormat="1" ht="49.5" customHeight="1">
      <c r="B109" s="385" t="s">
        <v>71</v>
      </c>
      <c r="C109" s="386"/>
      <c r="D109" s="63">
        <f>SUM(D110:D112)</f>
        <v>117</v>
      </c>
      <c r="E109" s="106">
        <f>SUM(E110:E112)</f>
        <v>366</v>
      </c>
      <c r="F109" s="92">
        <f>SUM(F110:F112)</f>
        <v>483</v>
      </c>
      <c r="G109" s="92">
        <f>F121</f>
        <v>461</v>
      </c>
      <c r="H109" s="70" t="str">
        <f>B121</f>
        <v>Ferrel</v>
      </c>
      <c r="I109" s="64">
        <f>SUM(I110:I112)</f>
        <v>424</v>
      </c>
      <c r="J109" s="92">
        <f>SUM(J110:J112)</f>
        <v>541</v>
      </c>
      <c r="K109" s="92">
        <f>J117</f>
        <v>455</v>
      </c>
      <c r="L109" s="70" t="str">
        <f>B117</f>
        <v>Aroz3D</v>
      </c>
      <c r="M109" s="71">
        <f>SUM(M110:M112)</f>
        <v>438</v>
      </c>
      <c r="N109" s="93">
        <f>SUM(N110:N112)</f>
        <v>555</v>
      </c>
      <c r="O109" s="92">
        <f>N113</f>
        <v>451</v>
      </c>
      <c r="P109" s="70" t="str">
        <f>B113</f>
        <v>Topauto</v>
      </c>
      <c r="Q109" s="71">
        <f>SUM(Q110:Q112)</f>
        <v>436</v>
      </c>
      <c r="R109" s="66">
        <f>SUM(R110:R112)</f>
        <v>553</v>
      </c>
      <c r="S109" s="92">
        <f>R125</f>
        <v>472</v>
      </c>
      <c r="T109" s="70" t="str">
        <f>B125</f>
        <v>Kunda Auto</v>
      </c>
      <c r="U109" s="71">
        <f>SUM(U110:U112)</f>
        <v>411</v>
      </c>
      <c r="V109" s="94">
        <f>SUM(V110:V112)</f>
        <v>528</v>
      </c>
      <c r="W109" s="92">
        <f>V105</f>
        <v>546</v>
      </c>
      <c r="X109" s="70" t="str">
        <f>B105</f>
        <v>Silfer</v>
      </c>
      <c r="Y109" s="73">
        <f>F109+J109+N109+R109+V109</f>
        <v>2660</v>
      </c>
      <c r="Z109" s="71">
        <f>SUM(Z110:Z112)</f>
        <v>2075</v>
      </c>
      <c r="AA109" s="91">
        <f>AVERAGE(AA110,AA111,AA112)</f>
        <v>177.33333333333334</v>
      </c>
      <c r="AB109" s="75">
        <f>AVERAGE(AB110,AB111,AB112)</f>
        <v>138.33333333333334</v>
      </c>
      <c r="AC109" s="382">
        <f>G110+K110+O110+S110+W110</f>
        <v>4</v>
      </c>
    </row>
    <row r="110" spans="2:29" s="62" customFormat="1" ht="17.25" customHeight="1">
      <c r="B110" s="355" t="s">
        <v>86</v>
      </c>
      <c r="C110" s="356"/>
      <c r="D110" s="76">
        <v>60</v>
      </c>
      <c r="E110" s="77">
        <v>88</v>
      </c>
      <c r="F110" s="80">
        <f>D110+E110</f>
        <v>148</v>
      </c>
      <c r="G110" s="373">
        <v>1</v>
      </c>
      <c r="H110" s="374"/>
      <c r="I110" s="79">
        <v>65</v>
      </c>
      <c r="J110" s="78">
        <f>D110+I110</f>
        <v>125</v>
      </c>
      <c r="K110" s="373">
        <v>1</v>
      </c>
      <c r="L110" s="374"/>
      <c r="M110" s="79">
        <v>76</v>
      </c>
      <c r="N110" s="78">
        <f>D110+M110</f>
        <v>136</v>
      </c>
      <c r="O110" s="373">
        <v>1</v>
      </c>
      <c r="P110" s="374"/>
      <c r="Q110" s="77">
        <v>91</v>
      </c>
      <c r="R110" s="80">
        <f>D110+Q110</f>
        <v>151</v>
      </c>
      <c r="S110" s="373">
        <v>1</v>
      </c>
      <c r="T110" s="374"/>
      <c r="U110" s="77">
        <v>80</v>
      </c>
      <c r="V110" s="80">
        <f>D110+U110</f>
        <v>140</v>
      </c>
      <c r="W110" s="373">
        <v>0</v>
      </c>
      <c r="X110" s="374"/>
      <c r="Y110" s="78">
        <f t="shared" si="4"/>
        <v>700</v>
      </c>
      <c r="Z110" s="79">
        <f>E110+I110+M110+Q110+U110</f>
        <v>400</v>
      </c>
      <c r="AA110" s="81">
        <f>AVERAGE(F110,J110,N110,R110,V110)</f>
        <v>140</v>
      </c>
      <c r="AB110" s="82">
        <f>AVERAGE(F110,J110,N110,R110,V110)-D110</f>
        <v>80</v>
      </c>
      <c r="AC110" s="383"/>
    </row>
    <row r="111" spans="2:29" s="62" customFormat="1" ht="17.25" customHeight="1">
      <c r="B111" s="355" t="s">
        <v>85</v>
      </c>
      <c r="C111" s="356"/>
      <c r="D111" s="76">
        <v>41</v>
      </c>
      <c r="E111" s="77">
        <v>138</v>
      </c>
      <c r="F111" s="80">
        <f>D111+E111</f>
        <v>179</v>
      </c>
      <c r="G111" s="375"/>
      <c r="H111" s="376"/>
      <c r="I111" s="79">
        <v>156</v>
      </c>
      <c r="J111" s="78">
        <f>D111+I111</f>
        <v>197</v>
      </c>
      <c r="K111" s="375"/>
      <c r="L111" s="376"/>
      <c r="M111" s="79">
        <v>156</v>
      </c>
      <c r="N111" s="78">
        <f>D111+M111</f>
        <v>197</v>
      </c>
      <c r="O111" s="375"/>
      <c r="P111" s="376"/>
      <c r="Q111" s="77">
        <v>177</v>
      </c>
      <c r="R111" s="80">
        <f>D111+Q111</f>
        <v>218</v>
      </c>
      <c r="S111" s="375"/>
      <c r="T111" s="376"/>
      <c r="U111" s="77">
        <v>128</v>
      </c>
      <c r="V111" s="80">
        <f>D111+U111</f>
        <v>169</v>
      </c>
      <c r="W111" s="375"/>
      <c r="X111" s="376"/>
      <c r="Y111" s="78">
        <f t="shared" si="4"/>
        <v>960</v>
      </c>
      <c r="Z111" s="79">
        <f>E111+I111+M111+Q111+U111</f>
        <v>755</v>
      </c>
      <c r="AA111" s="81">
        <f>AVERAGE(F111,J111,N111,R111,V111)</f>
        <v>192</v>
      </c>
      <c r="AB111" s="82">
        <f>AVERAGE(F111,J111,N111,R111,V111)-D111</f>
        <v>151</v>
      </c>
      <c r="AC111" s="383"/>
    </row>
    <row r="112" spans="2:29" s="62" customFormat="1" ht="17.25" customHeight="1" thickBot="1">
      <c r="B112" s="366" t="s">
        <v>84</v>
      </c>
      <c r="C112" s="367"/>
      <c r="D112" s="76">
        <v>16</v>
      </c>
      <c r="E112" s="84">
        <v>140</v>
      </c>
      <c r="F112" s="80">
        <f>D112+E112</f>
        <v>156</v>
      </c>
      <c r="G112" s="377"/>
      <c r="H112" s="378"/>
      <c r="I112" s="86">
        <v>203</v>
      </c>
      <c r="J112" s="78">
        <f>D112+I112</f>
        <v>219</v>
      </c>
      <c r="K112" s="377"/>
      <c r="L112" s="378"/>
      <c r="M112" s="79">
        <v>206</v>
      </c>
      <c r="N112" s="78">
        <f>D112+M112</f>
        <v>222</v>
      </c>
      <c r="O112" s="377"/>
      <c r="P112" s="378"/>
      <c r="Q112" s="77">
        <v>168</v>
      </c>
      <c r="R112" s="80">
        <f>D112+Q112</f>
        <v>184</v>
      </c>
      <c r="S112" s="377"/>
      <c r="T112" s="378"/>
      <c r="U112" s="77">
        <v>203</v>
      </c>
      <c r="V112" s="80">
        <f>D112+U112</f>
        <v>219</v>
      </c>
      <c r="W112" s="377"/>
      <c r="X112" s="378"/>
      <c r="Y112" s="85">
        <f t="shared" si="4"/>
        <v>1000</v>
      </c>
      <c r="Z112" s="86">
        <f>E112+I112+M112+Q112+U112</f>
        <v>920</v>
      </c>
      <c r="AA112" s="249">
        <f>AVERAGE(F112,J112,N112,R112,V112)</f>
        <v>200</v>
      </c>
      <c r="AB112" s="88">
        <f>AVERAGE(F112,J112,N112,R112,V112)-D112</f>
        <v>184</v>
      </c>
      <c r="AC112" s="384"/>
    </row>
    <row r="113" spans="2:29" s="62" customFormat="1" ht="48" customHeight="1">
      <c r="B113" s="380" t="s">
        <v>69</v>
      </c>
      <c r="C113" s="381"/>
      <c r="D113" s="63">
        <f>SUM(D114:D116)</f>
        <v>175</v>
      </c>
      <c r="E113" s="106">
        <f>SUM(E114:E116)</f>
        <v>363</v>
      </c>
      <c r="F113" s="92">
        <f>SUM(F114:F116)</f>
        <v>538</v>
      </c>
      <c r="G113" s="92">
        <f>F117</f>
        <v>475</v>
      </c>
      <c r="H113" s="70" t="str">
        <f>B117</f>
        <v>Aroz3D</v>
      </c>
      <c r="I113" s="64">
        <f>SUM(I114:I116)</f>
        <v>362</v>
      </c>
      <c r="J113" s="92">
        <f>SUM(J114:J116)</f>
        <v>537</v>
      </c>
      <c r="K113" s="92">
        <f>J125</f>
        <v>514</v>
      </c>
      <c r="L113" s="70" t="str">
        <f>B125</f>
        <v>Kunda Auto</v>
      </c>
      <c r="M113" s="71">
        <f>SUM(M114:M116)</f>
        <v>276</v>
      </c>
      <c r="N113" s="93">
        <f>SUM(N114:N116)</f>
        <v>451</v>
      </c>
      <c r="O113" s="92">
        <f>N109</f>
        <v>555</v>
      </c>
      <c r="P113" s="70" t="str">
        <f>B109</f>
        <v>Raudtee</v>
      </c>
      <c r="Q113" s="71">
        <f>SUM(Q114:Q116)</f>
        <v>312</v>
      </c>
      <c r="R113" s="94">
        <f>SUM(R114:R116)</f>
        <v>487</v>
      </c>
      <c r="S113" s="92">
        <f>R105</f>
        <v>568</v>
      </c>
      <c r="T113" s="70" t="str">
        <f>B105</f>
        <v>Silfer</v>
      </c>
      <c r="U113" s="71">
        <f>SUM(U114:U116)</f>
        <v>294</v>
      </c>
      <c r="V113" s="93">
        <f>SUM(V114:V116)</f>
        <v>469</v>
      </c>
      <c r="W113" s="92">
        <f>V121</f>
        <v>482</v>
      </c>
      <c r="X113" s="70" t="str">
        <f>B121</f>
        <v>Ferrel</v>
      </c>
      <c r="Y113" s="73">
        <f t="shared" si="4"/>
        <v>2482</v>
      </c>
      <c r="Z113" s="71">
        <f>SUM(Z114:Z116)</f>
        <v>1607</v>
      </c>
      <c r="AA113" s="91">
        <f>AVERAGE(AA114,AA115,AA116)</f>
        <v>165.46666666666667</v>
      </c>
      <c r="AB113" s="75">
        <f>AVERAGE(AB114,AB115,AB116)</f>
        <v>107.13333333333333</v>
      </c>
      <c r="AC113" s="382">
        <f>G114+K114+O114+S114+W114</f>
        <v>2</v>
      </c>
    </row>
    <row r="114" spans="2:29" s="62" customFormat="1" ht="17.25" customHeight="1">
      <c r="B114" s="355" t="s">
        <v>83</v>
      </c>
      <c r="C114" s="356"/>
      <c r="D114" s="76">
        <v>55</v>
      </c>
      <c r="E114" s="77">
        <v>135</v>
      </c>
      <c r="F114" s="80">
        <f>D114+E114</f>
        <v>190</v>
      </c>
      <c r="G114" s="373">
        <v>1</v>
      </c>
      <c r="H114" s="374"/>
      <c r="I114" s="79">
        <v>134</v>
      </c>
      <c r="J114" s="78">
        <f>D114+I114</f>
        <v>189</v>
      </c>
      <c r="K114" s="373">
        <v>1</v>
      </c>
      <c r="L114" s="374"/>
      <c r="M114" s="79">
        <v>104</v>
      </c>
      <c r="N114" s="78">
        <f>D114+M114</f>
        <v>159</v>
      </c>
      <c r="O114" s="373">
        <v>0</v>
      </c>
      <c r="P114" s="374"/>
      <c r="Q114" s="77">
        <v>118</v>
      </c>
      <c r="R114" s="80">
        <f>D114+Q114</f>
        <v>173</v>
      </c>
      <c r="S114" s="373">
        <v>0</v>
      </c>
      <c r="T114" s="374"/>
      <c r="U114" s="77">
        <v>100</v>
      </c>
      <c r="V114" s="80">
        <f>D114+U114</f>
        <v>155</v>
      </c>
      <c r="W114" s="373">
        <v>0</v>
      </c>
      <c r="X114" s="374"/>
      <c r="Y114" s="78">
        <f t="shared" si="4"/>
        <v>866</v>
      </c>
      <c r="Z114" s="79">
        <f>E114+I114+M114+Q114+U114</f>
        <v>591</v>
      </c>
      <c r="AA114" s="81">
        <f>AVERAGE(F114,J114,N114,R114,V114)</f>
        <v>173.2</v>
      </c>
      <c r="AB114" s="82">
        <f>AVERAGE(F114,J114,N114,R114,V114)-D114</f>
        <v>118.19999999999999</v>
      </c>
      <c r="AC114" s="383"/>
    </row>
    <row r="115" spans="2:29" s="62" customFormat="1" ht="17.25" customHeight="1">
      <c r="B115" s="371" t="s">
        <v>165</v>
      </c>
      <c r="C115" s="372"/>
      <c r="D115" s="107">
        <v>60</v>
      </c>
      <c r="E115" s="77">
        <v>121</v>
      </c>
      <c r="F115" s="80">
        <f>D115+E115</f>
        <v>181</v>
      </c>
      <c r="G115" s="375"/>
      <c r="H115" s="376"/>
      <c r="I115" s="79">
        <v>130</v>
      </c>
      <c r="J115" s="78">
        <f>D115+I115</f>
        <v>190</v>
      </c>
      <c r="K115" s="375"/>
      <c r="L115" s="376"/>
      <c r="M115" s="79">
        <v>91</v>
      </c>
      <c r="N115" s="78">
        <f>D115+M115</f>
        <v>151</v>
      </c>
      <c r="O115" s="375"/>
      <c r="P115" s="376"/>
      <c r="Q115" s="77">
        <v>92</v>
      </c>
      <c r="R115" s="80">
        <f>D115+Q115</f>
        <v>152</v>
      </c>
      <c r="S115" s="375"/>
      <c r="T115" s="376"/>
      <c r="U115" s="77">
        <v>129</v>
      </c>
      <c r="V115" s="80">
        <f>D115+U115</f>
        <v>189</v>
      </c>
      <c r="W115" s="375"/>
      <c r="X115" s="376"/>
      <c r="Y115" s="78">
        <f t="shared" si="4"/>
        <v>863</v>
      </c>
      <c r="Z115" s="79">
        <f>E115+I115+M115+Q115+U115</f>
        <v>563</v>
      </c>
      <c r="AA115" s="81">
        <f>AVERAGE(F115,J115,N115,R115,V115)</f>
        <v>172.6</v>
      </c>
      <c r="AB115" s="82">
        <f>AVERAGE(F115,J115,N115,R115,V115)-D115</f>
        <v>112.6</v>
      </c>
      <c r="AC115" s="383"/>
    </row>
    <row r="116" spans="2:29" s="62" customFormat="1" ht="17.25" customHeight="1" thickBot="1">
      <c r="B116" s="371" t="s">
        <v>88</v>
      </c>
      <c r="C116" s="372"/>
      <c r="D116" s="83">
        <v>60</v>
      </c>
      <c r="E116" s="84">
        <v>107</v>
      </c>
      <c r="F116" s="80">
        <f>D116+E116</f>
        <v>167</v>
      </c>
      <c r="G116" s="377"/>
      <c r="H116" s="378"/>
      <c r="I116" s="86">
        <v>98</v>
      </c>
      <c r="J116" s="78">
        <f>D116+I116</f>
        <v>158</v>
      </c>
      <c r="K116" s="377"/>
      <c r="L116" s="378"/>
      <c r="M116" s="86">
        <v>81</v>
      </c>
      <c r="N116" s="78">
        <f>D116+M116</f>
        <v>141</v>
      </c>
      <c r="O116" s="377"/>
      <c r="P116" s="378"/>
      <c r="Q116" s="77">
        <v>102</v>
      </c>
      <c r="R116" s="80">
        <f>D116+Q116</f>
        <v>162</v>
      </c>
      <c r="S116" s="377"/>
      <c r="T116" s="378"/>
      <c r="U116" s="77">
        <v>65</v>
      </c>
      <c r="V116" s="80">
        <f>D116+U116</f>
        <v>125</v>
      </c>
      <c r="W116" s="377"/>
      <c r="X116" s="378"/>
      <c r="Y116" s="85">
        <f t="shared" si="4"/>
        <v>753</v>
      </c>
      <c r="Z116" s="86">
        <f>E116+I116+M116+Q116+U116</f>
        <v>453</v>
      </c>
      <c r="AA116" s="87">
        <f>AVERAGE(F116,J116,N116,R116,V116)</f>
        <v>150.6</v>
      </c>
      <c r="AB116" s="88">
        <f>AVERAGE(F116,J116,N116,R116,V116)-D116</f>
        <v>90.6</v>
      </c>
      <c r="AC116" s="384"/>
    </row>
    <row r="117" spans="2:29" s="62" customFormat="1" ht="49.5" customHeight="1">
      <c r="B117" s="380" t="s">
        <v>73</v>
      </c>
      <c r="C117" s="381"/>
      <c r="D117" s="63">
        <f>SUM(D118:D120)</f>
        <v>172</v>
      </c>
      <c r="E117" s="106">
        <f>SUM(E118:E120)</f>
        <v>303</v>
      </c>
      <c r="F117" s="92">
        <f>SUM(F118:F120)</f>
        <v>475</v>
      </c>
      <c r="G117" s="92">
        <f>F113</f>
        <v>538</v>
      </c>
      <c r="H117" s="70" t="str">
        <f>B113</f>
        <v>Topauto</v>
      </c>
      <c r="I117" s="108">
        <f>SUM(I118:I120)</f>
        <v>283</v>
      </c>
      <c r="J117" s="92">
        <f>SUM(J118:J120)</f>
        <v>455</v>
      </c>
      <c r="K117" s="92">
        <f>J109</f>
        <v>541</v>
      </c>
      <c r="L117" s="70" t="str">
        <f>B109</f>
        <v>Raudtee</v>
      </c>
      <c r="M117" s="72">
        <f>SUM(M118:M120)</f>
        <v>318</v>
      </c>
      <c r="N117" s="94">
        <f>SUM(N118:N120)</f>
        <v>490</v>
      </c>
      <c r="O117" s="92">
        <f>N105</f>
        <v>614</v>
      </c>
      <c r="P117" s="70" t="str">
        <f>B105</f>
        <v>Silfer</v>
      </c>
      <c r="Q117" s="71">
        <f>SUM(Q118:Q120)</f>
        <v>354</v>
      </c>
      <c r="R117" s="94">
        <f>SUM(R118:R120)</f>
        <v>526</v>
      </c>
      <c r="S117" s="92">
        <f>R121</f>
        <v>441</v>
      </c>
      <c r="T117" s="70" t="str">
        <f>B121</f>
        <v>Ferrel</v>
      </c>
      <c r="U117" s="71">
        <f>SUM(U118:U120)</f>
        <v>294</v>
      </c>
      <c r="V117" s="94">
        <f>SUM(V118:V120)</f>
        <v>466</v>
      </c>
      <c r="W117" s="92">
        <f>V125</f>
        <v>468</v>
      </c>
      <c r="X117" s="70" t="str">
        <f>B125</f>
        <v>Kunda Auto</v>
      </c>
      <c r="Y117" s="73">
        <f t="shared" si="4"/>
        <v>2412</v>
      </c>
      <c r="Z117" s="71">
        <f>SUM(Z118:Z120)</f>
        <v>1552</v>
      </c>
      <c r="AA117" s="91">
        <f>AVERAGE(AA118,AA119,AA120)</f>
        <v>160.8</v>
      </c>
      <c r="AB117" s="75">
        <f>AVERAGE(AB118,AB119,AB120)</f>
        <v>103.46666666666665</v>
      </c>
      <c r="AC117" s="382">
        <f>G118+K118+O118+S118+W118</f>
        <v>1</v>
      </c>
    </row>
    <row r="118" spans="2:29" s="62" customFormat="1" ht="17.25" customHeight="1">
      <c r="B118" s="355" t="s">
        <v>114</v>
      </c>
      <c r="C118" s="356"/>
      <c r="D118" s="76">
        <v>60</v>
      </c>
      <c r="E118" s="79">
        <v>84</v>
      </c>
      <c r="F118" s="80">
        <f>D118+E118</f>
        <v>144</v>
      </c>
      <c r="G118" s="373">
        <v>0</v>
      </c>
      <c r="H118" s="374"/>
      <c r="I118" s="79">
        <v>76</v>
      </c>
      <c r="J118" s="78">
        <f>D118+I118</f>
        <v>136</v>
      </c>
      <c r="K118" s="373">
        <v>0</v>
      </c>
      <c r="L118" s="374"/>
      <c r="M118" s="79">
        <v>107</v>
      </c>
      <c r="N118" s="78">
        <f>D118+M118</f>
        <v>167</v>
      </c>
      <c r="O118" s="373">
        <v>0</v>
      </c>
      <c r="P118" s="374"/>
      <c r="Q118" s="77">
        <v>112</v>
      </c>
      <c r="R118" s="80">
        <f>D118+Q118</f>
        <v>172</v>
      </c>
      <c r="S118" s="373">
        <v>1</v>
      </c>
      <c r="T118" s="374"/>
      <c r="U118" s="77">
        <v>74</v>
      </c>
      <c r="V118" s="80">
        <f>D118+U118</f>
        <v>134</v>
      </c>
      <c r="W118" s="373">
        <v>0</v>
      </c>
      <c r="X118" s="374"/>
      <c r="Y118" s="78">
        <f t="shared" si="4"/>
        <v>753</v>
      </c>
      <c r="Z118" s="79">
        <f>E118+I118+M118+Q118+U118</f>
        <v>453</v>
      </c>
      <c r="AA118" s="81">
        <f>AVERAGE(F118,J118,N118,R118,V118)</f>
        <v>150.6</v>
      </c>
      <c r="AB118" s="82">
        <f>AVERAGE(F118,J118,N118,R118,V118)-D118</f>
        <v>90.6</v>
      </c>
      <c r="AC118" s="383"/>
    </row>
    <row r="119" spans="2:29" s="62" customFormat="1" ht="17.25" customHeight="1">
      <c r="B119" s="371" t="s">
        <v>115</v>
      </c>
      <c r="C119" s="372"/>
      <c r="D119" s="76">
        <v>52</v>
      </c>
      <c r="E119" s="95">
        <v>112</v>
      </c>
      <c r="F119" s="80">
        <f>D119+E119</f>
        <v>164</v>
      </c>
      <c r="G119" s="375"/>
      <c r="H119" s="376"/>
      <c r="I119" s="79">
        <v>113</v>
      </c>
      <c r="J119" s="78">
        <f>D119+I119</f>
        <v>165</v>
      </c>
      <c r="K119" s="375"/>
      <c r="L119" s="376"/>
      <c r="M119" s="79">
        <v>101</v>
      </c>
      <c r="N119" s="78">
        <f>D119+M119</f>
        <v>153</v>
      </c>
      <c r="O119" s="375"/>
      <c r="P119" s="376"/>
      <c r="Q119" s="77">
        <v>132</v>
      </c>
      <c r="R119" s="80">
        <f>D119+Q119</f>
        <v>184</v>
      </c>
      <c r="S119" s="375"/>
      <c r="T119" s="376"/>
      <c r="U119" s="77">
        <v>152</v>
      </c>
      <c r="V119" s="80">
        <f>D119+U119</f>
        <v>204</v>
      </c>
      <c r="W119" s="375"/>
      <c r="X119" s="376"/>
      <c r="Y119" s="78">
        <f t="shared" si="4"/>
        <v>870</v>
      </c>
      <c r="Z119" s="79">
        <f>E119+I119+M119+Q119+U119</f>
        <v>610</v>
      </c>
      <c r="AA119" s="81">
        <f>AVERAGE(F119,J119,N119,R119,V119)</f>
        <v>174</v>
      </c>
      <c r="AB119" s="82">
        <f>AVERAGE(F119,J119,N119,R119,V119)-D119</f>
        <v>122</v>
      </c>
      <c r="AC119" s="383"/>
    </row>
    <row r="120" spans="2:29" s="62" customFormat="1" ht="17.25" customHeight="1" thickBot="1">
      <c r="B120" s="366" t="s">
        <v>119</v>
      </c>
      <c r="C120" s="367"/>
      <c r="D120" s="83">
        <v>60</v>
      </c>
      <c r="E120" s="84">
        <v>107</v>
      </c>
      <c r="F120" s="80">
        <f>D120+E120</f>
        <v>167</v>
      </c>
      <c r="G120" s="377"/>
      <c r="H120" s="378"/>
      <c r="I120" s="86">
        <v>94</v>
      </c>
      <c r="J120" s="78">
        <f>D120+I120</f>
        <v>154</v>
      </c>
      <c r="K120" s="377"/>
      <c r="L120" s="378"/>
      <c r="M120" s="86">
        <v>110</v>
      </c>
      <c r="N120" s="78">
        <f>D120+M120</f>
        <v>170</v>
      </c>
      <c r="O120" s="377"/>
      <c r="P120" s="378"/>
      <c r="Q120" s="77">
        <v>110</v>
      </c>
      <c r="R120" s="80">
        <f>D120+Q120</f>
        <v>170</v>
      </c>
      <c r="S120" s="377"/>
      <c r="T120" s="378"/>
      <c r="U120" s="77">
        <v>68</v>
      </c>
      <c r="V120" s="80">
        <f>D120+U120</f>
        <v>128</v>
      </c>
      <c r="W120" s="377"/>
      <c r="X120" s="378"/>
      <c r="Y120" s="85">
        <f t="shared" si="4"/>
        <v>789</v>
      </c>
      <c r="Z120" s="86">
        <f>E120+I120+M120+Q120+U120</f>
        <v>489</v>
      </c>
      <c r="AA120" s="87">
        <f>AVERAGE(F120,J120,N120,R120,V120)</f>
        <v>157.8</v>
      </c>
      <c r="AB120" s="88">
        <f>AVERAGE(F120,J120,N120,R120,V120)-D120</f>
        <v>97.80000000000001</v>
      </c>
      <c r="AC120" s="384"/>
    </row>
    <row r="121" spans="2:29" s="62" customFormat="1" ht="48" customHeight="1">
      <c r="B121" s="380" t="s">
        <v>81</v>
      </c>
      <c r="C121" s="381"/>
      <c r="D121" s="63">
        <f>SUM(D122:D124)</f>
        <v>180</v>
      </c>
      <c r="E121" s="106">
        <f>SUM(E122:E124)</f>
        <v>281</v>
      </c>
      <c r="F121" s="92">
        <f>SUM(F122:F124)</f>
        <v>461</v>
      </c>
      <c r="G121" s="92">
        <f>F109</f>
        <v>483</v>
      </c>
      <c r="H121" s="70" t="str">
        <f>B109</f>
        <v>Raudtee</v>
      </c>
      <c r="I121" s="64">
        <f>SUM(I122:I124)</f>
        <v>249</v>
      </c>
      <c r="J121" s="92">
        <f>SUM(J122:J124)</f>
        <v>429</v>
      </c>
      <c r="K121" s="92">
        <f>J105</f>
        <v>618</v>
      </c>
      <c r="L121" s="70" t="str">
        <f>B105</f>
        <v>Silfer</v>
      </c>
      <c r="M121" s="72">
        <f>SUM(M122:M124)</f>
        <v>254</v>
      </c>
      <c r="N121" s="93">
        <f>SUM(N122:N124)</f>
        <v>434</v>
      </c>
      <c r="O121" s="92">
        <f>N125</f>
        <v>504</v>
      </c>
      <c r="P121" s="70" t="str">
        <f>B125</f>
        <v>Kunda Auto</v>
      </c>
      <c r="Q121" s="71">
        <f>SUM(Q122:Q124)</f>
        <v>261</v>
      </c>
      <c r="R121" s="93">
        <f>SUM(R122:R124)</f>
        <v>441</v>
      </c>
      <c r="S121" s="92">
        <f>R117</f>
        <v>526</v>
      </c>
      <c r="T121" s="70" t="str">
        <f>B117</f>
        <v>Aroz3D</v>
      </c>
      <c r="U121" s="71">
        <f>SUM(U122:U124)</f>
        <v>302</v>
      </c>
      <c r="V121" s="93">
        <f>SUM(V122:V124)</f>
        <v>482</v>
      </c>
      <c r="W121" s="92">
        <f>V113</f>
        <v>469</v>
      </c>
      <c r="X121" s="70" t="str">
        <f>B113</f>
        <v>Topauto</v>
      </c>
      <c r="Y121" s="73">
        <f t="shared" si="4"/>
        <v>2247</v>
      </c>
      <c r="Z121" s="71">
        <f>SUM(Z122:Z124)</f>
        <v>1347</v>
      </c>
      <c r="AA121" s="91">
        <f>AVERAGE(AA122,AA123,AA124)</f>
        <v>149.8</v>
      </c>
      <c r="AB121" s="75">
        <f>AVERAGE(AB122,AB123,AB124)</f>
        <v>89.8</v>
      </c>
      <c r="AC121" s="382">
        <f>G122+K122+O122+S122+W122</f>
        <v>1</v>
      </c>
    </row>
    <row r="122" spans="2:29" s="62" customFormat="1" ht="17.25" customHeight="1">
      <c r="B122" s="355" t="s">
        <v>166</v>
      </c>
      <c r="C122" s="356"/>
      <c r="D122" s="76">
        <v>60</v>
      </c>
      <c r="E122" s="79">
        <v>73</v>
      </c>
      <c r="F122" s="80">
        <f>D122+E122</f>
        <v>133</v>
      </c>
      <c r="G122" s="373">
        <v>0</v>
      </c>
      <c r="H122" s="374"/>
      <c r="I122" s="79">
        <v>82</v>
      </c>
      <c r="J122" s="78">
        <f>D122+I122</f>
        <v>142</v>
      </c>
      <c r="K122" s="373">
        <v>0</v>
      </c>
      <c r="L122" s="374"/>
      <c r="M122" s="79">
        <v>65</v>
      </c>
      <c r="N122" s="78">
        <f>D122+M122</f>
        <v>125</v>
      </c>
      <c r="O122" s="373">
        <v>0</v>
      </c>
      <c r="P122" s="374"/>
      <c r="Q122" s="77">
        <v>81</v>
      </c>
      <c r="R122" s="80">
        <f>D122+Q122</f>
        <v>141</v>
      </c>
      <c r="S122" s="373">
        <v>0</v>
      </c>
      <c r="T122" s="374"/>
      <c r="U122" s="77">
        <v>86</v>
      </c>
      <c r="V122" s="80">
        <f>D122+U122</f>
        <v>146</v>
      </c>
      <c r="W122" s="373">
        <v>1</v>
      </c>
      <c r="X122" s="374"/>
      <c r="Y122" s="78">
        <f t="shared" si="4"/>
        <v>687</v>
      </c>
      <c r="Z122" s="79">
        <f>E122+I122+M122+Q122+U122</f>
        <v>387</v>
      </c>
      <c r="AA122" s="81">
        <f>AVERAGE(F122,J122,N122,R122,V122)</f>
        <v>137.4</v>
      </c>
      <c r="AB122" s="82">
        <f>AVERAGE(F122,J122,N122,R122,V122)-D122</f>
        <v>77.4</v>
      </c>
      <c r="AC122" s="383"/>
    </row>
    <row r="123" spans="2:29" s="62" customFormat="1" ht="17.25" customHeight="1">
      <c r="B123" s="355" t="s">
        <v>143</v>
      </c>
      <c r="C123" s="356"/>
      <c r="D123" s="76">
        <v>60</v>
      </c>
      <c r="E123" s="77">
        <v>118</v>
      </c>
      <c r="F123" s="80">
        <f>D123+E123</f>
        <v>178</v>
      </c>
      <c r="G123" s="375"/>
      <c r="H123" s="376"/>
      <c r="I123" s="79">
        <v>68</v>
      </c>
      <c r="J123" s="78">
        <f>D123+I123</f>
        <v>128</v>
      </c>
      <c r="K123" s="375"/>
      <c r="L123" s="376"/>
      <c r="M123" s="79">
        <v>100</v>
      </c>
      <c r="N123" s="78">
        <f>D123+M123</f>
        <v>160</v>
      </c>
      <c r="O123" s="375"/>
      <c r="P123" s="376"/>
      <c r="Q123" s="77">
        <v>102</v>
      </c>
      <c r="R123" s="80">
        <f>D123+Q123</f>
        <v>162</v>
      </c>
      <c r="S123" s="375"/>
      <c r="T123" s="376"/>
      <c r="U123" s="77">
        <v>128</v>
      </c>
      <c r="V123" s="80">
        <f>D123+U123</f>
        <v>188</v>
      </c>
      <c r="W123" s="375"/>
      <c r="X123" s="376"/>
      <c r="Y123" s="78">
        <f t="shared" si="4"/>
        <v>816</v>
      </c>
      <c r="Z123" s="79">
        <f>E123+I123+M123+Q123+U123</f>
        <v>516</v>
      </c>
      <c r="AA123" s="81">
        <f>AVERAGE(F123,J123,N123,R123,V123)</f>
        <v>163.2</v>
      </c>
      <c r="AB123" s="82">
        <f>AVERAGE(F123,J123,N123,R123,V123)-D123</f>
        <v>103.19999999999999</v>
      </c>
      <c r="AC123" s="383"/>
    </row>
    <row r="124" spans="2:29" s="62" customFormat="1" ht="17.25" customHeight="1" thickBot="1">
      <c r="B124" s="353" t="s">
        <v>144</v>
      </c>
      <c r="C124" s="379"/>
      <c r="D124" s="83">
        <v>60</v>
      </c>
      <c r="E124" s="84">
        <v>90</v>
      </c>
      <c r="F124" s="80">
        <f>D124+E124</f>
        <v>150</v>
      </c>
      <c r="G124" s="377"/>
      <c r="H124" s="378"/>
      <c r="I124" s="86">
        <v>99</v>
      </c>
      <c r="J124" s="78">
        <f>D124+I124</f>
        <v>159</v>
      </c>
      <c r="K124" s="377"/>
      <c r="L124" s="378"/>
      <c r="M124" s="86">
        <v>89</v>
      </c>
      <c r="N124" s="78">
        <f>D124+M124</f>
        <v>149</v>
      </c>
      <c r="O124" s="377"/>
      <c r="P124" s="378"/>
      <c r="Q124" s="77">
        <v>78</v>
      </c>
      <c r="R124" s="80">
        <f>D124+Q124</f>
        <v>138</v>
      </c>
      <c r="S124" s="377"/>
      <c r="T124" s="378"/>
      <c r="U124" s="77">
        <v>88</v>
      </c>
      <c r="V124" s="80">
        <f>D124+U124</f>
        <v>148</v>
      </c>
      <c r="W124" s="377"/>
      <c r="X124" s="378"/>
      <c r="Y124" s="85">
        <f t="shared" si="4"/>
        <v>744</v>
      </c>
      <c r="Z124" s="86">
        <f>E124+I124+M124+Q124+U124</f>
        <v>444</v>
      </c>
      <c r="AA124" s="87">
        <f>AVERAGE(F124,J124,N124,R124,V124)</f>
        <v>148.8</v>
      </c>
      <c r="AB124" s="88">
        <f>AVERAGE(F124,J124,N124,R124,V124)-D124</f>
        <v>88.80000000000001</v>
      </c>
      <c r="AC124" s="384"/>
    </row>
    <row r="125" spans="2:29" s="62" customFormat="1" ht="49.5" customHeight="1">
      <c r="B125" s="399" t="s">
        <v>75</v>
      </c>
      <c r="C125" s="400"/>
      <c r="D125" s="63">
        <f>SUM(D126:D128)</f>
        <v>172</v>
      </c>
      <c r="E125" s="106">
        <f>SUM(E126:E128)</f>
        <v>318</v>
      </c>
      <c r="F125" s="92">
        <f>SUM(F126:F128)</f>
        <v>490</v>
      </c>
      <c r="G125" s="92">
        <f>F105</f>
        <v>503</v>
      </c>
      <c r="H125" s="70" t="str">
        <f>B105</f>
        <v>Silfer</v>
      </c>
      <c r="I125" s="64">
        <f>SUM(I126:I128)</f>
        <v>342</v>
      </c>
      <c r="J125" s="92">
        <f>SUM(J126:J128)</f>
        <v>514</v>
      </c>
      <c r="K125" s="92">
        <f>J113</f>
        <v>537</v>
      </c>
      <c r="L125" s="70" t="str">
        <f>B113</f>
        <v>Topauto</v>
      </c>
      <c r="M125" s="72">
        <f>SUM(M126:M128)</f>
        <v>332</v>
      </c>
      <c r="N125" s="94">
        <f>SUM(N126:N128)</f>
        <v>504</v>
      </c>
      <c r="O125" s="92">
        <f>N121</f>
        <v>434</v>
      </c>
      <c r="P125" s="70" t="str">
        <f>B121</f>
        <v>Ferrel</v>
      </c>
      <c r="Q125" s="71">
        <f>SUM(Q126:Q128)</f>
        <v>300</v>
      </c>
      <c r="R125" s="94">
        <f>SUM(R126:R128)</f>
        <v>472</v>
      </c>
      <c r="S125" s="92">
        <f>R109</f>
        <v>553</v>
      </c>
      <c r="T125" s="70" t="str">
        <f>B109</f>
        <v>Raudtee</v>
      </c>
      <c r="U125" s="71">
        <f>SUM(U126:U128)</f>
        <v>296</v>
      </c>
      <c r="V125" s="94">
        <f>SUM(V126:V128)</f>
        <v>468</v>
      </c>
      <c r="W125" s="92">
        <f>V117</f>
        <v>466</v>
      </c>
      <c r="X125" s="70" t="str">
        <f>B117</f>
        <v>Aroz3D</v>
      </c>
      <c r="Y125" s="73">
        <f t="shared" si="4"/>
        <v>2448</v>
      </c>
      <c r="Z125" s="71">
        <f>SUM(Z126:Z128)</f>
        <v>1588</v>
      </c>
      <c r="AA125" s="91">
        <f>AVERAGE(AA126,AA127,AA128)</f>
        <v>163.20000000000002</v>
      </c>
      <c r="AB125" s="75">
        <f>AVERAGE(AB126,AB127,AB128)</f>
        <v>105.86666666666667</v>
      </c>
      <c r="AC125" s="382">
        <f>G126+K126+O126+S126+W126</f>
        <v>2</v>
      </c>
    </row>
    <row r="126" spans="2:29" s="62" customFormat="1" ht="17.25" customHeight="1">
      <c r="B126" s="357" t="s">
        <v>167</v>
      </c>
      <c r="C126" s="354"/>
      <c r="D126" s="76">
        <v>60</v>
      </c>
      <c r="E126" s="77">
        <v>65</v>
      </c>
      <c r="F126" s="80">
        <f>D126+E126</f>
        <v>125</v>
      </c>
      <c r="G126" s="373">
        <v>0</v>
      </c>
      <c r="H126" s="374"/>
      <c r="I126" s="79">
        <v>74</v>
      </c>
      <c r="J126" s="78">
        <f>D126+I126</f>
        <v>134</v>
      </c>
      <c r="K126" s="373">
        <v>0</v>
      </c>
      <c r="L126" s="374"/>
      <c r="M126" s="79">
        <v>65</v>
      </c>
      <c r="N126" s="78">
        <f>D126+M126</f>
        <v>125</v>
      </c>
      <c r="O126" s="373">
        <v>1</v>
      </c>
      <c r="P126" s="374"/>
      <c r="Q126" s="77">
        <v>87</v>
      </c>
      <c r="R126" s="80">
        <f>D126+Q126</f>
        <v>147</v>
      </c>
      <c r="S126" s="373">
        <v>0</v>
      </c>
      <c r="T126" s="374"/>
      <c r="U126" s="77">
        <v>56</v>
      </c>
      <c r="V126" s="80">
        <f>D126+U126</f>
        <v>116</v>
      </c>
      <c r="W126" s="373">
        <v>1</v>
      </c>
      <c r="X126" s="374"/>
      <c r="Y126" s="78">
        <f>F126+J126+N126+R126+V126</f>
        <v>647</v>
      </c>
      <c r="Z126" s="79">
        <f>E126+I126+M126+Q126+U126</f>
        <v>347</v>
      </c>
      <c r="AA126" s="81">
        <f>AVERAGE(F126,J126,N126,R126,V126)</f>
        <v>129.4</v>
      </c>
      <c r="AB126" s="82">
        <f>AVERAGE(F126,J126,N126,R126,V126)-D126</f>
        <v>69.4</v>
      </c>
      <c r="AC126" s="383"/>
    </row>
    <row r="127" spans="2:29" s="62" customFormat="1" ht="17.25" customHeight="1">
      <c r="B127" s="351" t="s">
        <v>168</v>
      </c>
      <c r="C127" s="352"/>
      <c r="D127" s="76">
        <v>52</v>
      </c>
      <c r="E127" s="77">
        <v>142</v>
      </c>
      <c r="F127" s="80">
        <f>D127+E127</f>
        <v>194</v>
      </c>
      <c r="G127" s="375"/>
      <c r="H127" s="376"/>
      <c r="I127" s="79">
        <v>142</v>
      </c>
      <c r="J127" s="78">
        <f>D127+I127</f>
        <v>194</v>
      </c>
      <c r="K127" s="375"/>
      <c r="L127" s="376"/>
      <c r="M127" s="79">
        <v>138</v>
      </c>
      <c r="N127" s="78">
        <f>D127+M127</f>
        <v>190</v>
      </c>
      <c r="O127" s="375"/>
      <c r="P127" s="376"/>
      <c r="Q127" s="77">
        <v>109</v>
      </c>
      <c r="R127" s="80">
        <f>D127+Q127</f>
        <v>161</v>
      </c>
      <c r="S127" s="375"/>
      <c r="T127" s="376"/>
      <c r="U127" s="77">
        <v>117</v>
      </c>
      <c r="V127" s="80">
        <f>D127+U127</f>
        <v>169</v>
      </c>
      <c r="W127" s="375"/>
      <c r="X127" s="376"/>
      <c r="Y127" s="78">
        <f>F127+J127+N127+R127+V127</f>
        <v>908</v>
      </c>
      <c r="Z127" s="79">
        <f>E127+I127+M127+Q127+U127</f>
        <v>648</v>
      </c>
      <c r="AA127" s="81">
        <f>AVERAGE(F127,J127,N127,R127,V127)</f>
        <v>181.6</v>
      </c>
      <c r="AB127" s="82">
        <f>AVERAGE(F127,J127,N127,R127,V127)-D127</f>
        <v>129.6</v>
      </c>
      <c r="AC127" s="383"/>
    </row>
    <row r="128" spans="2:29" s="62" customFormat="1" ht="17.25" customHeight="1" thickBot="1">
      <c r="B128" s="424" t="s">
        <v>169</v>
      </c>
      <c r="C128" s="425"/>
      <c r="D128" s="244">
        <v>60</v>
      </c>
      <c r="E128" s="84">
        <v>111</v>
      </c>
      <c r="F128" s="85">
        <f>D128+E128</f>
        <v>171</v>
      </c>
      <c r="G128" s="377"/>
      <c r="H128" s="378"/>
      <c r="I128" s="86">
        <v>126</v>
      </c>
      <c r="J128" s="85">
        <f>D128+I128</f>
        <v>186</v>
      </c>
      <c r="K128" s="377"/>
      <c r="L128" s="378"/>
      <c r="M128" s="86">
        <v>129</v>
      </c>
      <c r="N128" s="85">
        <f>D128+M128</f>
        <v>189</v>
      </c>
      <c r="O128" s="377"/>
      <c r="P128" s="378"/>
      <c r="Q128" s="86">
        <v>104</v>
      </c>
      <c r="R128" s="85">
        <f>D128+Q128</f>
        <v>164</v>
      </c>
      <c r="S128" s="377"/>
      <c r="T128" s="378"/>
      <c r="U128" s="86">
        <v>123</v>
      </c>
      <c r="V128" s="85">
        <f>D128+U128</f>
        <v>183</v>
      </c>
      <c r="W128" s="377"/>
      <c r="X128" s="378"/>
      <c r="Y128" s="85">
        <f>F128+J128+N128+R128+V128</f>
        <v>893</v>
      </c>
      <c r="Z128" s="86">
        <f>E128+I128+M128+Q128+U128</f>
        <v>593</v>
      </c>
      <c r="AA128" s="87">
        <f>AVERAGE(F128,J128,N128,R128,V128)</f>
        <v>178.6</v>
      </c>
      <c r="AB128" s="88">
        <f>AVERAGE(F128,J128,N128,R128,V128)-D128</f>
        <v>118.6</v>
      </c>
      <c r="AC128" s="384"/>
    </row>
    <row r="129" spans="2:29" s="62" customFormat="1" ht="17.25" customHeight="1">
      <c r="B129" s="96"/>
      <c r="C129" s="96"/>
      <c r="D129" s="97"/>
      <c r="E129" s="98"/>
      <c r="F129" s="99"/>
      <c r="G129" s="100"/>
      <c r="H129" s="100"/>
      <c r="I129" s="98"/>
      <c r="J129" s="99"/>
      <c r="K129" s="100"/>
      <c r="L129" s="100"/>
      <c r="M129" s="98"/>
      <c r="N129" s="99"/>
      <c r="O129" s="100"/>
      <c r="P129" s="100"/>
      <c r="Q129" s="98"/>
      <c r="R129" s="99"/>
      <c r="S129" s="100"/>
      <c r="T129" s="100"/>
      <c r="U129" s="98"/>
      <c r="V129" s="99"/>
      <c r="W129" s="100"/>
      <c r="X129" s="100"/>
      <c r="Y129" s="99"/>
      <c r="Z129" s="109"/>
      <c r="AA129" s="102"/>
      <c r="AB129" s="101"/>
      <c r="AC129" s="103"/>
    </row>
    <row r="130" spans="2:29" ht="27.75" customHeight="1">
      <c r="B130" s="1"/>
      <c r="C130" s="1"/>
      <c r="D130" s="1"/>
      <c r="E130" s="42"/>
      <c r="F130" s="43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42"/>
    </row>
    <row r="131" spans="2:7" ht="20.25">
      <c r="B131" s="180"/>
      <c r="C131" s="181"/>
      <c r="D131" s="181"/>
      <c r="E131" s="181"/>
      <c r="F131" s="181"/>
      <c r="G131" s="182"/>
    </row>
  </sheetData>
  <mergeCells count="291">
    <mergeCell ref="B21:C21"/>
    <mergeCell ref="B59:C59"/>
    <mergeCell ref="B127:C127"/>
    <mergeCell ref="B128:C128"/>
    <mergeCell ref="B74:C74"/>
    <mergeCell ref="B75:C75"/>
    <mergeCell ref="B78:C78"/>
    <mergeCell ref="B123:C123"/>
    <mergeCell ref="B124:C124"/>
    <mergeCell ref="B125:C125"/>
    <mergeCell ref="AC125:AC128"/>
    <mergeCell ref="B126:C126"/>
    <mergeCell ref="G126:H128"/>
    <mergeCell ref="K126:L128"/>
    <mergeCell ref="O126:P128"/>
    <mergeCell ref="S126:T128"/>
    <mergeCell ref="W126:X128"/>
    <mergeCell ref="B119:C119"/>
    <mergeCell ref="B120:C120"/>
    <mergeCell ref="B121:C121"/>
    <mergeCell ref="AC121:AC124"/>
    <mergeCell ref="B122:C122"/>
    <mergeCell ref="G122:H124"/>
    <mergeCell ref="K122:L124"/>
    <mergeCell ref="O122:P124"/>
    <mergeCell ref="S122:T124"/>
    <mergeCell ref="W122:X124"/>
    <mergeCell ref="B115:C115"/>
    <mergeCell ref="B116:C116"/>
    <mergeCell ref="B117:C117"/>
    <mergeCell ref="AC117:AC120"/>
    <mergeCell ref="B118:C118"/>
    <mergeCell ref="G118:H120"/>
    <mergeCell ref="K118:L120"/>
    <mergeCell ref="O118:P120"/>
    <mergeCell ref="S118:T120"/>
    <mergeCell ref="W118:X120"/>
    <mergeCell ref="B111:C111"/>
    <mergeCell ref="B112:C112"/>
    <mergeCell ref="B113:C113"/>
    <mergeCell ref="AC113:AC116"/>
    <mergeCell ref="B114:C114"/>
    <mergeCell ref="G114:H116"/>
    <mergeCell ref="K114:L116"/>
    <mergeCell ref="O114:P116"/>
    <mergeCell ref="S114:T116"/>
    <mergeCell ref="W114:X116"/>
    <mergeCell ref="B107:C107"/>
    <mergeCell ref="B108:C108"/>
    <mergeCell ref="B109:C109"/>
    <mergeCell ref="AC109:AC112"/>
    <mergeCell ref="B110:C110"/>
    <mergeCell ref="G110:H112"/>
    <mergeCell ref="K110:L112"/>
    <mergeCell ref="O110:P112"/>
    <mergeCell ref="S110:T112"/>
    <mergeCell ref="W110:X112"/>
    <mergeCell ref="S104:T104"/>
    <mergeCell ref="W104:X104"/>
    <mergeCell ref="B105:C105"/>
    <mergeCell ref="AC105:AC108"/>
    <mergeCell ref="B106:C106"/>
    <mergeCell ref="G106:H108"/>
    <mergeCell ref="K106:L108"/>
    <mergeCell ref="O106:P108"/>
    <mergeCell ref="S106:T108"/>
    <mergeCell ref="W106:X108"/>
    <mergeCell ref="B104:C104"/>
    <mergeCell ref="G104:H104"/>
    <mergeCell ref="K104:L104"/>
    <mergeCell ref="O104:P104"/>
    <mergeCell ref="F101:R102"/>
    <mergeCell ref="W101:Z102"/>
    <mergeCell ref="B103:C103"/>
    <mergeCell ref="G103:H103"/>
    <mergeCell ref="K103:L103"/>
    <mergeCell ref="O103:P103"/>
    <mergeCell ref="S103:T103"/>
    <mergeCell ref="W103:X103"/>
    <mergeCell ref="B93:C93"/>
    <mergeCell ref="AC93:AC96"/>
    <mergeCell ref="B94:C94"/>
    <mergeCell ref="G94:H96"/>
    <mergeCell ref="K94:L96"/>
    <mergeCell ref="O94:P96"/>
    <mergeCell ref="S94:T96"/>
    <mergeCell ref="W94:X96"/>
    <mergeCell ref="B95:C95"/>
    <mergeCell ref="B96:C96"/>
    <mergeCell ref="B89:C89"/>
    <mergeCell ref="AC89:AC92"/>
    <mergeCell ref="B90:C90"/>
    <mergeCell ref="G90:H92"/>
    <mergeCell ref="K90:L92"/>
    <mergeCell ref="O90:P92"/>
    <mergeCell ref="S90:T92"/>
    <mergeCell ref="W90:X92"/>
    <mergeCell ref="B91:C91"/>
    <mergeCell ref="B92:C92"/>
    <mergeCell ref="B85:C85"/>
    <mergeCell ref="AC85:AC88"/>
    <mergeCell ref="G86:H88"/>
    <mergeCell ref="K86:L88"/>
    <mergeCell ref="O86:P88"/>
    <mergeCell ref="S86:T88"/>
    <mergeCell ref="W86:X88"/>
    <mergeCell ref="B88:C88"/>
    <mergeCell ref="B81:C81"/>
    <mergeCell ref="AC81:AC84"/>
    <mergeCell ref="G82:H84"/>
    <mergeCell ref="K82:L84"/>
    <mergeCell ref="O82:P84"/>
    <mergeCell ref="S82:T84"/>
    <mergeCell ref="W82:X84"/>
    <mergeCell ref="B83:C83"/>
    <mergeCell ref="B84:C84"/>
    <mergeCell ref="B77:C77"/>
    <mergeCell ref="AC77:AC80"/>
    <mergeCell ref="G78:H80"/>
    <mergeCell ref="K78:L80"/>
    <mergeCell ref="O78:P80"/>
    <mergeCell ref="S78:T80"/>
    <mergeCell ref="W78:X80"/>
    <mergeCell ref="B79:C79"/>
    <mergeCell ref="B80:C80"/>
    <mergeCell ref="S72:T72"/>
    <mergeCell ref="W72:X72"/>
    <mergeCell ref="B73:C73"/>
    <mergeCell ref="AC73:AC76"/>
    <mergeCell ref="G74:H76"/>
    <mergeCell ref="K74:L76"/>
    <mergeCell ref="O74:P76"/>
    <mergeCell ref="S74:T76"/>
    <mergeCell ref="W74:X76"/>
    <mergeCell ref="B76:C76"/>
    <mergeCell ref="B72:C72"/>
    <mergeCell ref="G72:H72"/>
    <mergeCell ref="K72:L72"/>
    <mergeCell ref="O72:P72"/>
    <mergeCell ref="F69:R70"/>
    <mergeCell ref="W69:Z70"/>
    <mergeCell ref="B71:C71"/>
    <mergeCell ref="G71:H71"/>
    <mergeCell ref="K71:L71"/>
    <mergeCell ref="O71:P71"/>
    <mergeCell ref="S71:T71"/>
    <mergeCell ref="W71:X71"/>
    <mergeCell ref="B58:C58"/>
    <mergeCell ref="B60:C60"/>
    <mergeCell ref="AC60:AC63"/>
    <mergeCell ref="B61:C61"/>
    <mergeCell ref="G61:H63"/>
    <mergeCell ref="K61:L63"/>
    <mergeCell ref="O61:P63"/>
    <mergeCell ref="S61:T63"/>
    <mergeCell ref="W61:X63"/>
    <mergeCell ref="B62:C62"/>
    <mergeCell ref="B54:C54"/>
    <mergeCell ref="B55:C55"/>
    <mergeCell ref="B56:C56"/>
    <mergeCell ref="AC56:AC59"/>
    <mergeCell ref="B57:C57"/>
    <mergeCell ref="G57:H59"/>
    <mergeCell ref="K57:L59"/>
    <mergeCell ref="O57:P59"/>
    <mergeCell ref="S57:T59"/>
    <mergeCell ref="W57:X59"/>
    <mergeCell ref="B50:C50"/>
    <mergeCell ref="B51:C51"/>
    <mergeCell ref="B52:C52"/>
    <mergeCell ref="AC52:AC55"/>
    <mergeCell ref="B53:C53"/>
    <mergeCell ref="G53:H55"/>
    <mergeCell ref="K53:L55"/>
    <mergeCell ref="O53:P55"/>
    <mergeCell ref="S53:T55"/>
    <mergeCell ref="W53:X55"/>
    <mergeCell ref="B46:C46"/>
    <mergeCell ref="B47:C47"/>
    <mergeCell ref="B48:C48"/>
    <mergeCell ref="AC48:AC51"/>
    <mergeCell ref="B49:C49"/>
    <mergeCell ref="G49:H51"/>
    <mergeCell ref="K49:L51"/>
    <mergeCell ref="O49:P51"/>
    <mergeCell ref="S49:T51"/>
    <mergeCell ref="W49:X51"/>
    <mergeCell ref="B42:C42"/>
    <mergeCell ref="B43:C43"/>
    <mergeCell ref="B44:C44"/>
    <mergeCell ref="AC44:AC47"/>
    <mergeCell ref="B45:C45"/>
    <mergeCell ref="G45:H47"/>
    <mergeCell ref="K45:L47"/>
    <mergeCell ref="O45:P47"/>
    <mergeCell ref="S45:T47"/>
    <mergeCell ref="W45:X47"/>
    <mergeCell ref="S39:T39"/>
    <mergeCell ref="W39:X39"/>
    <mergeCell ref="B40:C40"/>
    <mergeCell ref="AC40:AC43"/>
    <mergeCell ref="B41:C41"/>
    <mergeCell ref="G41:H43"/>
    <mergeCell ref="K41:L43"/>
    <mergeCell ref="O41:P43"/>
    <mergeCell ref="S41:T43"/>
    <mergeCell ref="W41:X43"/>
    <mergeCell ref="B39:C39"/>
    <mergeCell ref="G39:H39"/>
    <mergeCell ref="K39:L39"/>
    <mergeCell ref="O39:P39"/>
    <mergeCell ref="F36:R37"/>
    <mergeCell ref="W36:Z37"/>
    <mergeCell ref="B38:C38"/>
    <mergeCell ref="G38:H38"/>
    <mergeCell ref="K38:L38"/>
    <mergeCell ref="O38:P38"/>
    <mergeCell ref="S38:T38"/>
    <mergeCell ref="W38:X38"/>
    <mergeCell ref="B28:C28"/>
    <mergeCell ref="AC28:AC31"/>
    <mergeCell ref="B29:C29"/>
    <mergeCell ref="G29:H31"/>
    <mergeCell ref="K29:L31"/>
    <mergeCell ref="O29:P31"/>
    <mergeCell ref="S29:T31"/>
    <mergeCell ref="W29:X31"/>
    <mergeCell ref="B30:C30"/>
    <mergeCell ref="B31:C31"/>
    <mergeCell ref="B24:C24"/>
    <mergeCell ref="AC24:AC27"/>
    <mergeCell ref="B25:C25"/>
    <mergeCell ref="G25:H27"/>
    <mergeCell ref="K25:L27"/>
    <mergeCell ref="O25:P27"/>
    <mergeCell ref="S25:T27"/>
    <mergeCell ref="W25:X27"/>
    <mergeCell ref="B26:C26"/>
    <mergeCell ref="B27:C27"/>
    <mergeCell ref="B19:C19"/>
    <mergeCell ref="B20:C20"/>
    <mergeCell ref="AC20:AC23"/>
    <mergeCell ref="G21:H23"/>
    <mergeCell ref="K21:L23"/>
    <mergeCell ref="O21:P23"/>
    <mergeCell ref="S21:T23"/>
    <mergeCell ref="W21:X23"/>
    <mergeCell ref="B22:C22"/>
    <mergeCell ref="B23:C23"/>
    <mergeCell ref="B14:C14"/>
    <mergeCell ref="B15:C15"/>
    <mergeCell ref="B16:C16"/>
    <mergeCell ref="AC16:AC19"/>
    <mergeCell ref="G17:H19"/>
    <mergeCell ref="K17:L19"/>
    <mergeCell ref="O17:P19"/>
    <mergeCell ref="S17:T19"/>
    <mergeCell ref="W17:X19"/>
    <mergeCell ref="B18:C18"/>
    <mergeCell ref="B10:C10"/>
    <mergeCell ref="B11:C11"/>
    <mergeCell ref="B12:C12"/>
    <mergeCell ref="AC12:AC15"/>
    <mergeCell ref="B13:C13"/>
    <mergeCell ref="G13:H15"/>
    <mergeCell ref="K13:L15"/>
    <mergeCell ref="O13:P15"/>
    <mergeCell ref="S13:T15"/>
    <mergeCell ref="W13:X15"/>
    <mergeCell ref="S7:T7"/>
    <mergeCell ref="W7:X7"/>
    <mergeCell ref="B8:C8"/>
    <mergeCell ref="AC8:AC11"/>
    <mergeCell ref="B9:C9"/>
    <mergeCell ref="G9:H11"/>
    <mergeCell ref="K9:L11"/>
    <mergeCell ref="O9:P11"/>
    <mergeCell ref="S9:T11"/>
    <mergeCell ref="W9:X11"/>
    <mergeCell ref="B7:C7"/>
    <mergeCell ref="G7:H7"/>
    <mergeCell ref="K7:L7"/>
    <mergeCell ref="O7:P7"/>
    <mergeCell ref="F4:R5"/>
    <mergeCell ref="W4:Z5"/>
    <mergeCell ref="B6:C6"/>
    <mergeCell ref="G6:H6"/>
    <mergeCell ref="K6:L6"/>
    <mergeCell ref="O6:P6"/>
    <mergeCell ref="S6:T6"/>
    <mergeCell ref="W6:X6"/>
  </mergeCells>
  <conditionalFormatting sqref="W113 N110:N112 D105:E107 F105:G105 I105:I107 J105:K105 M105:M107 N105:O105 Q105:Q107 R105:S105 R106:R112 R114:R120 N114:N129 S109 W121 R122:R129 F118:F129 G121 Z121:AA123 Z117:AA119 Z109:AA111 Z113:AA115 O121 Z105:AA107 K121 G109 G113 R53:R55 J106:J124 U151:V153 J126:J129 K108:K109 N106:N108 K113 W117 S117 O117 K117 D125:D127 W125 S125 Z125:AA129 O125 F106:F116 G125 U147:V149 N49:N51 U139:V141 U143:V145 W16 V105:W105 I40:I42 J40:K40 N17:N19 V9:V11 F41:F59 D135:E137 F135:G135 I135:I137 J135:K135 M135:M137 N135:O135 Q135:Q137 R135:S135 U135:U137 V135:W135 D8:E10 F8:G8 I8:I10 J8:K8 M8:M10 N8:O8 Q8:Q10 R8:S8 R17:R19 R21:R23 E40:E42 V136:V137 Q139:R141 Q143:R145 Q147:R149 W151 M151:N153 G147 Z151:AA153 Z147:AA149 Z139:AA141 S151 Z143:AA145 O151 Z135:AA137 K151 G139 G143 V53:V55 V13:V19 I151:J153 V21:V23 D143:F145 R29:R33 N21:N27 W139 M139:N141 S139 I147:J149 O139 D139:F141 K138:K139 R9:R15 M24:M26 W143 M143:N145 S143 I139:J141 O143 D151:F153 K143 D147:F149 W147 M147:N149 S147 I143:J145 O147 K147 W155 R136:R137 S155 N136:N137 O155 J136:J137 K155 F136:F137 G155 Z28:AA33 N9:N15 G20 G24 Z24:AA26 Z20:AA22 Z12:AA14 Z16:AA18 O24 Z8:AA10 K24 G12 G16 V57:V59 F29:F33 O12 Z60:AA67 R61:R67 R49:R51 J17:J19 S12 V49:V51 K11:K12 R57:R59 N57:N67 J21:J33 V41:V43 J53:J59 J9:J15 V61:V67 V45:V47 R45:R47 F9:F27 K28 G151 D40:D41 V110:V129 N41:N47 G52 G56 Z56:AA58 Z52:AA54 Z44:AA46 Z48:AA50 Z40:AA42 K56 G44 G48 U96 O44 R41:R43 N40:O40 K43:K44 F40:G40 J61:J67 O60 K48 M40:M42 N53:N55 F61:F67 J41:J51 Q96 Q40:Q42 R40:S40 U40:U42 V40:W40 Q151:R153 D117:E119 F117:G117 U105:U107 U8:U10 V8:W8 R25:R27 Q155:R158 M96 Z155:AA158 Z96:AA96 I155:J158 D96:E96 D155:F158 V106:V108 M155:N158 I96 U155:V158 D109:E111 D113:E115 D121:E123 V25:V27 I109:I111 I113:I115 I117:I119 I121:I123 I125:I129 J125:K125 M109:M111 N109:O109 M113:M115 N113:O113 M117:M119 M121:M123 Q109:Q111 Q113:Q115 R113:S113 Q117:Q119 Q121:Q123 R121:S121 U109:U111 V109:W109 U113:U115 U117:U119 U121:U123 D44:E46 D48:E50 D52:E54 D56:E58 D60:E67 F60:G60 I44:I46 I48:I50 I52:I54 J52:K52 I56:I58 I60:I67 J60:K60 M44:M46 M48:M50 N48:O48 M52:M54 N52:O52 M56:M58 N56:O56 Q44:Q46 R44:S44 Q48:Q50 R48:S48 Q52:Q54 R52:S52 Q56:Q58 R56:S56 Q60:Q67 R60:S60 U44:U46 V44:W44 U48:U50 V48:W48 U52:U54 V52:W52 U56:U58 V56:W56 U60:U67 V60:W60 D12:E14 D16:E18 D20:E22 D24:E26 D28:E33 F28:G28 I16:I18 J16:K16 I20:I22 J20:K20 I24:I26 M12:M14 M16:M18 N16:O16 M20:M22 N20:O20 N29:N33 M28:M33 N28:O28 Q16:Q18 R16:S16 Q20:Q22 R20:S20 Q24:Q26 R24:S24 Q28:Q33 R28:S28 U12:U14 V12:W12 U16:U18 U20:U22 V20:W20 U24:U26 V24:W24 U28:U33 V28:W28 D129 E125:E129 M125:M129 Q125:Q129 U125:U129 M60:M67 I12:I14 I28:I33 Q12:Q14 V29:V33">
    <cfRule type="cellIs" priority="1" dxfId="1" operator="between" stopIfTrue="1">
      <formula>200</formula>
      <formula>300</formula>
    </cfRule>
  </conditionalFormatting>
  <conditionalFormatting sqref="AB5:AB33 AB96 AB102:AB129 AB132:AB158 AB37:AB67">
    <cfRule type="cellIs" priority="2" dxfId="0" operator="between" stopIfTrue="1">
      <formula>200</formula>
      <formula>300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C131"/>
  <sheetViews>
    <sheetView zoomScale="80" zoomScaleNormal="80" workbookViewId="0" topLeftCell="A1">
      <selection activeCell="D7" sqref="D7"/>
    </sheetView>
  </sheetViews>
  <sheetFormatPr defaultColWidth="9.140625" defaultRowHeight="12.75"/>
  <cols>
    <col min="1" max="1" width="0.9921875" style="40" customWidth="1"/>
    <col min="2" max="2" width="18.421875" style="40" customWidth="1"/>
    <col min="3" max="3" width="11.00390625" style="40" customWidth="1"/>
    <col min="4" max="4" width="7.7109375" style="40" customWidth="1"/>
    <col min="5" max="5" width="7.57421875" style="117" hidden="1" customWidth="1"/>
    <col min="6" max="6" width="7.57421875" style="118" customWidth="1"/>
    <col min="7" max="7" width="7.7109375" style="40" customWidth="1"/>
    <col min="8" max="8" width="8.421875" style="40" customWidth="1"/>
    <col min="9" max="9" width="7.28125" style="40" hidden="1" customWidth="1"/>
    <col min="10" max="11" width="7.7109375" style="40" customWidth="1"/>
    <col min="12" max="12" width="8.7109375" style="40" customWidth="1"/>
    <col min="13" max="13" width="7.00390625" style="40" hidden="1" customWidth="1"/>
    <col min="14" max="15" width="7.7109375" style="40" customWidth="1"/>
    <col min="16" max="16" width="8.28125" style="40" customWidth="1"/>
    <col min="17" max="17" width="7.00390625" style="40" hidden="1" customWidth="1"/>
    <col min="18" max="19" width="7.7109375" style="40" customWidth="1"/>
    <col min="20" max="20" width="8.8515625" style="40" customWidth="1"/>
    <col min="21" max="21" width="6.8515625" style="40" hidden="1" customWidth="1"/>
    <col min="22" max="23" width="7.7109375" style="40" customWidth="1"/>
    <col min="24" max="24" width="8.7109375" style="40" customWidth="1"/>
    <col min="25" max="28" width="10.7109375" style="40" customWidth="1"/>
    <col min="29" max="29" width="16.421875" style="117" customWidth="1"/>
    <col min="30" max="16384" width="9.140625" style="40" customWidth="1"/>
  </cols>
  <sheetData>
    <row r="1" spans="2:29" ht="18" customHeight="1">
      <c r="B1" s="41"/>
      <c r="C1" s="41"/>
      <c r="D1" s="41"/>
      <c r="E1" s="42"/>
      <c r="F1" s="4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42"/>
    </row>
    <row r="2" spans="2:29" ht="18" customHeight="1">
      <c r="B2" s="41"/>
      <c r="C2" s="41"/>
      <c r="D2" s="41"/>
      <c r="E2" s="42"/>
      <c r="F2" s="4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42"/>
    </row>
    <row r="3" spans="2:29" ht="18" customHeight="1">
      <c r="B3" s="1"/>
      <c r="C3" s="1"/>
      <c r="D3" s="1"/>
      <c r="E3" s="42"/>
      <c r="F3" s="4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42"/>
    </row>
    <row r="4" spans="2:29" ht="18" customHeight="1">
      <c r="B4" s="186"/>
      <c r="C4" s="186"/>
      <c r="D4" s="1"/>
      <c r="E4" s="42"/>
      <c r="F4" s="398" t="s">
        <v>185</v>
      </c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1"/>
      <c r="T4" s="1"/>
      <c r="U4" s="1"/>
      <c r="V4" s="1"/>
      <c r="W4" s="392" t="s">
        <v>79</v>
      </c>
      <c r="X4" s="392"/>
      <c r="Y4" s="392"/>
      <c r="Z4" s="392"/>
      <c r="AA4" s="1"/>
      <c r="AB4" s="1"/>
      <c r="AC4" s="42"/>
    </row>
    <row r="5" spans="2:29" ht="31.5" customHeight="1" thickBot="1">
      <c r="B5" s="204" t="s">
        <v>66</v>
      </c>
      <c r="C5" s="205"/>
      <c r="D5" s="1"/>
      <c r="E5" s="42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1"/>
      <c r="T5" s="1"/>
      <c r="U5" s="1"/>
      <c r="V5" s="1"/>
      <c r="W5" s="393"/>
      <c r="X5" s="393"/>
      <c r="Y5" s="393"/>
      <c r="Z5" s="393"/>
      <c r="AA5" s="1"/>
      <c r="AB5" s="1"/>
      <c r="AC5" s="42"/>
    </row>
    <row r="6" spans="2:29" s="44" customFormat="1" ht="17.25" customHeight="1">
      <c r="B6" s="394" t="s">
        <v>1</v>
      </c>
      <c r="C6" s="395"/>
      <c r="D6" s="213" t="s">
        <v>31</v>
      </c>
      <c r="E6" s="112"/>
      <c r="F6" s="48" t="s">
        <v>35</v>
      </c>
      <c r="G6" s="406" t="s">
        <v>36</v>
      </c>
      <c r="H6" s="406"/>
      <c r="I6" s="48"/>
      <c r="J6" s="48" t="s">
        <v>37</v>
      </c>
      <c r="K6" s="406" t="s">
        <v>36</v>
      </c>
      <c r="L6" s="406"/>
      <c r="M6" s="48"/>
      <c r="N6" s="48" t="s">
        <v>38</v>
      </c>
      <c r="O6" s="406" t="s">
        <v>36</v>
      </c>
      <c r="P6" s="406"/>
      <c r="Q6" s="48"/>
      <c r="R6" s="48" t="s">
        <v>39</v>
      </c>
      <c r="S6" s="406" t="s">
        <v>36</v>
      </c>
      <c r="T6" s="406"/>
      <c r="U6" s="49"/>
      <c r="V6" s="48" t="s">
        <v>40</v>
      </c>
      <c r="W6" s="406" t="s">
        <v>36</v>
      </c>
      <c r="X6" s="406"/>
      <c r="Y6" s="48" t="s">
        <v>41</v>
      </c>
      <c r="Z6" s="50"/>
      <c r="AA6" s="105" t="s">
        <v>42</v>
      </c>
      <c r="AB6" s="52" t="s">
        <v>43</v>
      </c>
      <c r="AC6" s="277" t="s">
        <v>41</v>
      </c>
    </row>
    <row r="7" spans="2:29" s="44" customFormat="1" ht="17.25" customHeight="1" thickBot="1">
      <c r="B7" s="404" t="s">
        <v>44</v>
      </c>
      <c r="C7" s="405"/>
      <c r="D7" s="214"/>
      <c r="E7" s="113"/>
      <c r="F7" s="54" t="s">
        <v>45</v>
      </c>
      <c r="G7" s="401" t="s">
        <v>46</v>
      </c>
      <c r="H7" s="401"/>
      <c r="I7" s="54"/>
      <c r="J7" s="54" t="s">
        <v>45</v>
      </c>
      <c r="K7" s="401" t="s">
        <v>46</v>
      </c>
      <c r="L7" s="401"/>
      <c r="M7" s="54"/>
      <c r="N7" s="54" t="s">
        <v>45</v>
      </c>
      <c r="O7" s="401" t="s">
        <v>46</v>
      </c>
      <c r="P7" s="401"/>
      <c r="Q7" s="54"/>
      <c r="R7" s="54" t="s">
        <v>45</v>
      </c>
      <c r="S7" s="401" t="s">
        <v>46</v>
      </c>
      <c r="T7" s="401"/>
      <c r="U7" s="56"/>
      <c r="V7" s="54" t="s">
        <v>45</v>
      </c>
      <c r="W7" s="401" t="s">
        <v>46</v>
      </c>
      <c r="X7" s="401"/>
      <c r="Y7" s="54" t="s">
        <v>45</v>
      </c>
      <c r="Z7" s="58" t="s">
        <v>47</v>
      </c>
      <c r="AA7" s="59" t="s">
        <v>48</v>
      </c>
      <c r="AB7" s="60" t="s">
        <v>49</v>
      </c>
      <c r="AC7" s="114" t="s">
        <v>50</v>
      </c>
    </row>
    <row r="8" spans="2:29" s="62" customFormat="1" ht="49.5" customHeight="1">
      <c r="B8" s="350" t="s">
        <v>59</v>
      </c>
      <c r="C8" s="350"/>
      <c r="D8" s="89">
        <f>SUM(D9:D11)</f>
        <v>58</v>
      </c>
      <c r="E8" s="64">
        <f>SUM(E9:E11)</f>
        <v>467</v>
      </c>
      <c r="F8" s="65">
        <f>SUM(F9:F11)</f>
        <v>525</v>
      </c>
      <c r="G8" s="66">
        <f>F28</f>
        <v>442</v>
      </c>
      <c r="H8" s="67" t="str">
        <f>B28</f>
        <v>Silfer -30</v>
      </c>
      <c r="I8" s="108">
        <f>SUM(I9:I11)</f>
        <v>459</v>
      </c>
      <c r="J8" s="69">
        <f>SUM(J9:J11)</f>
        <v>517</v>
      </c>
      <c r="K8" s="69">
        <f>J24</f>
        <v>507</v>
      </c>
      <c r="L8" s="67" t="str">
        <f>B24</f>
        <v>Toode </v>
      </c>
      <c r="M8" s="72">
        <f>SUM(M9:M11)</f>
        <v>538</v>
      </c>
      <c r="N8" s="66">
        <f>SUM(N9:N11)</f>
        <v>596</v>
      </c>
      <c r="O8" s="66">
        <f>N20</f>
        <v>479</v>
      </c>
      <c r="P8" s="67" t="str">
        <f>B20</f>
        <v>Telfer</v>
      </c>
      <c r="Q8" s="72">
        <f>SUM(Q9:Q11)</f>
        <v>447</v>
      </c>
      <c r="R8" s="66">
        <f>SUM(R9:R11)</f>
        <v>505</v>
      </c>
      <c r="S8" s="66">
        <f>R16</f>
        <v>515</v>
      </c>
      <c r="T8" s="67" t="str">
        <f>B16</f>
        <v>Temper</v>
      </c>
      <c r="U8" s="72">
        <f>SUM(U9:U11)</f>
        <v>478</v>
      </c>
      <c r="V8" s="66">
        <f>SUM(V9:V11)</f>
        <v>536</v>
      </c>
      <c r="W8" s="66">
        <f>V12</f>
        <v>501</v>
      </c>
      <c r="X8" s="67" t="str">
        <f>B12</f>
        <v>Assar</v>
      </c>
      <c r="Y8" s="90">
        <f aca="true" t="shared" si="0" ref="Y8:Y28">F8+J8+N8+R8+V8</f>
        <v>2679</v>
      </c>
      <c r="Z8" s="72">
        <f>SUM(Z9:Z11)</f>
        <v>2389</v>
      </c>
      <c r="AA8" s="74">
        <f>AVERAGE(AA9,AA10,AA11)</f>
        <v>178.6</v>
      </c>
      <c r="AB8" s="115">
        <f>AVERAGE(AB9,AB10,AB11)</f>
        <v>159.26666666666668</v>
      </c>
      <c r="AC8" s="383">
        <f>G9+K9+O9+S9+W9</f>
        <v>4</v>
      </c>
    </row>
    <row r="9" spans="2:29" s="62" customFormat="1" ht="17.25" customHeight="1">
      <c r="B9" s="361" t="s">
        <v>196</v>
      </c>
      <c r="C9" s="361"/>
      <c r="D9" s="76">
        <v>32</v>
      </c>
      <c r="E9" s="77">
        <v>125</v>
      </c>
      <c r="F9" s="80">
        <f>D9+E9</f>
        <v>157</v>
      </c>
      <c r="G9" s="373">
        <v>1</v>
      </c>
      <c r="H9" s="374"/>
      <c r="I9" s="79">
        <v>113</v>
      </c>
      <c r="J9" s="78">
        <f>D9+I9</f>
        <v>145</v>
      </c>
      <c r="K9" s="373">
        <v>1</v>
      </c>
      <c r="L9" s="374"/>
      <c r="M9" s="79">
        <v>139</v>
      </c>
      <c r="N9" s="78">
        <f>D9+M9</f>
        <v>171</v>
      </c>
      <c r="O9" s="373">
        <v>1</v>
      </c>
      <c r="P9" s="374"/>
      <c r="Q9" s="79">
        <v>117</v>
      </c>
      <c r="R9" s="80">
        <f>D9+Q9</f>
        <v>149</v>
      </c>
      <c r="S9" s="373">
        <v>0</v>
      </c>
      <c r="T9" s="374"/>
      <c r="U9" s="77">
        <v>143</v>
      </c>
      <c r="V9" s="80">
        <f>D9+U9</f>
        <v>175</v>
      </c>
      <c r="W9" s="373">
        <v>1</v>
      </c>
      <c r="X9" s="374"/>
      <c r="Y9" s="78">
        <f t="shared" si="0"/>
        <v>797</v>
      </c>
      <c r="Z9" s="79">
        <f>E9+I9+M9+Q9+U9</f>
        <v>637</v>
      </c>
      <c r="AA9" s="81">
        <f>AVERAGE(F9,J9,N9,R9,V9)</f>
        <v>159.4</v>
      </c>
      <c r="AB9" s="82">
        <f>AVERAGE(F9,J9,N9,R9,V9)-D9</f>
        <v>127.4</v>
      </c>
      <c r="AC9" s="383"/>
    </row>
    <row r="10" spans="2:29" s="62" customFormat="1" ht="17.25" customHeight="1">
      <c r="B10" s="411" t="s">
        <v>109</v>
      </c>
      <c r="C10" s="411"/>
      <c r="D10" s="76">
        <v>21</v>
      </c>
      <c r="E10" s="77">
        <v>159</v>
      </c>
      <c r="F10" s="80">
        <f>D10+E10</f>
        <v>180</v>
      </c>
      <c r="G10" s="375"/>
      <c r="H10" s="376"/>
      <c r="I10" s="79">
        <v>178</v>
      </c>
      <c r="J10" s="78">
        <f>D10+I10</f>
        <v>199</v>
      </c>
      <c r="K10" s="375"/>
      <c r="L10" s="376"/>
      <c r="M10" s="79">
        <v>210</v>
      </c>
      <c r="N10" s="78">
        <f>D10+M10</f>
        <v>231</v>
      </c>
      <c r="O10" s="375"/>
      <c r="P10" s="376"/>
      <c r="Q10" s="77">
        <v>134</v>
      </c>
      <c r="R10" s="80">
        <f>D10+Q10</f>
        <v>155</v>
      </c>
      <c r="S10" s="375"/>
      <c r="T10" s="376"/>
      <c r="U10" s="77">
        <v>190</v>
      </c>
      <c r="V10" s="80">
        <f>D10+U10</f>
        <v>211</v>
      </c>
      <c r="W10" s="375"/>
      <c r="X10" s="376"/>
      <c r="Y10" s="78">
        <f t="shared" si="0"/>
        <v>976</v>
      </c>
      <c r="Z10" s="79">
        <f>E10+I10+M10+Q10+U10</f>
        <v>871</v>
      </c>
      <c r="AA10" s="81">
        <f>AVERAGE(F10,J10,N10,R10,V10)</f>
        <v>195.2</v>
      </c>
      <c r="AB10" s="82">
        <f>AVERAGE(F10,J10,N10,R10,V10)-D10</f>
        <v>174.2</v>
      </c>
      <c r="AC10" s="383"/>
    </row>
    <row r="11" spans="2:29" s="62" customFormat="1" ht="17.25" customHeight="1" thickBot="1">
      <c r="B11" s="412" t="s">
        <v>110</v>
      </c>
      <c r="C11" s="412"/>
      <c r="D11" s="116">
        <v>5</v>
      </c>
      <c r="E11" s="84">
        <v>183</v>
      </c>
      <c r="F11" s="80">
        <f>D11+E11</f>
        <v>188</v>
      </c>
      <c r="G11" s="377"/>
      <c r="H11" s="378"/>
      <c r="I11" s="86">
        <v>168</v>
      </c>
      <c r="J11" s="78">
        <f>D11+I11</f>
        <v>173</v>
      </c>
      <c r="K11" s="377"/>
      <c r="L11" s="378"/>
      <c r="M11" s="79">
        <v>189</v>
      </c>
      <c r="N11" s="78">
        <f>D11+M11</f>
        <v>194</v>
      </c>
      <c r="O11" s="377"/>
      <c r="P11" s="378"/>
      <c r="Q11" s="77">
        <v>196</v>
      </c>
      <c r="R11" s="85">
        <f>D11+Q11</f>
        <v>201</v>
      </c>
      <c r="S11" s="377"/>
      <c r="T11" s="378"/>
      <c r="U11" s="77">
        <v>145</v>
      </c>
      <c r="V11" s="80">
        <f>D11+U11</f>
        <v>150</v>
      </c>
      <c r="W11" s="377"/>
      <c r="X11" s="378"/>
      <c r="Y11" s="85">
        <f t="shared" si="0"/>
        <v>906</v>
      </c>
      <c r="Z11" s="86">
        <f>E11+I11+M11+Q11+U11</f>
        <v>881</v>
      </c>
      <c r="AA11" s="87">
        <f>AVERAGE(F11,J11,N11,R11,V11)</f>
        <v>181.2</v>
      </c>
      <c r="AB11" s="88">
        <f>AVERAGE(F11,J11,N11,R11,V11)-D11</f>
        <v>176.2</v>
      </c>
      <c r="AC11" s="384"/>
    </row>
    <row r="12" spans="2:29" s="62" customFormat="1" ht="49.5" customHeight="1">
      <c r="B12" s="368" t="s">
        <v>64</v>
      </c>
      <c r="C12" s="369"/>
      <c r="D12" s="63">
        <f>SUM(D13:D15)</f>
        <v>103</v>
      </c>
      <c r="E12" s="106">
        <f>SUM(E13:E15)</f>
        <v>439</v>
      </c>
      <c r="F12" s="92">
        <f>SUM(F13:F15)</f>
        <v>542</v>
      </c>
      <c r="G12" s="92">
        <f>F24</f>
        <v>516</v>
      </c>
      <c r="H12" s="70" t="str">
        <f>B24</f>
        <v>Toode </v>
      </c>
      <c r="I12" s="64">
        <f>SUM(I13:I15)</f>
        <v>443</v>
      </c>
      <c r="J12" s="92">
        <f>SUM(J13:J15)</f>
        <v>546</v>
      </c>
      <c r="K12" s="92">
        <f>J20</f>
        <v>549</v>
      </c>
      <c r="L12" s="70" t="str">
        <f>B20</f>
        <v>Telfer</v>
      </c>
      <c r="M12" s="71">
        <f>SUM(M13:M15)</f>
        <v>412</v>
      </c>
      <c r="N12" s="93">
        <f>SUM(N13:N15)</f>
        <v>515</v>
      </c>
      <c r="O12" s="92">
        <f>N16</f>
        <v>526</v>
      </c>
      <c r="P12" s="70" t="str">
        <f>B16</f>
        <v>Temper</v>
      </c>
      <c r="Q12" s="71">
        <f>SUM(Q13:Q15)</f>
        <v>450</v>
      </c>
      <c r="R12" s="66">
        <f>SUM(R13:R15)</f>
        <v>553</v>
      </c>
      <c r="S12" s="92">
        <f>R28</f>
        <v>443</v>
      </c>
      <c r="T12" s="70" t="str">
        <f>B28</f>
        <v>Silfer -30</v>
      </c>
      <c r="U12" s="71">
        <f>SUM(U13:U15)</f>
        <v>398</v>
      </c>
      <c r="V12" s="94">
        <f>SUM(V13:V15)</f>
        <v>501</v>
      </c>
      <c r="W12" s="92">
        <f>V8</f>
        <v>536</v>
      </c>
      <c r="X12" s="70" t="str">
        <f>B8</f>
        <v>Würth</v>
      </c>
      <c r="Y12" s="73">
        <f>F12+J12+N12+R12+V12</f>
        <v>2657</v>
      </c>
      <c r="Z12" s="71">
        <f>SUM(Z13:Z15)</f>
        <v>2142</v>
      </c>
      <c r="AA12" s="91">
        <f>AVERAGE(AA13,AA14,AA15)</f>
        <v>177.13333333333333</v>
      </c>
      <c r="AB12" s="75">
        <f>AVERAGE(AB13,AB14,AB15)</f>
        <v>142.79999999999998</v>
      </c>
      <c r="AC12" s="382">
        <f>G13+K13+O13+S13+W13</f>
        <v>2</v>
      </c>
    </row>
    <row r="13" spans="2:29" s="62" customFormat="1" ht="17.25" customHeight="1">
      <c r="B13" s="215" t="s">
        <v>113</v>
      </c>
      <c r="C13" s="216"/>
      <c r="D13" s="76">
        <v>32</v>
      </c>
      <c r="E13" s="77">
        <v>132</v>
      </c>
      <c r="F13" s="80">
        <f>D13+E13</f>
        <v>164</v>
      </c>
      <c r="G13" s="373">
        <v>1</v>
      </c>
      <c r="H13" s="374"/>
      <c r="I13" s="79">
        <v>147</v>
      </c>
      <c r="J13" s="78">
        <f>D13+I13</f>
        <v>179</v>
      </c>
      <c r="K13" s="373">
        <v>0</v>
      </c>
      <c r="L13" s="374"/>
      <c r="M13" s="79">
        <v>136</v>
      </c>
      <c r="N13" s="78">
        <f>D13+M13</f>
        <v>168</v>
      </c>
      <c r="O13" s="373">
        <v>0</v>
      </c>
      <c r="P13" s="374"/>
      <c r="Q13" s="77">
        <v>149</v>
      </c>
      <c r="R13" s="80">
        <f>D13+Q13</f>
        <v>181</v>
      </c>
      <c r="S13" s="373">
        <v>1</v>
      </c>
      <c r="T13" s="374"/>
      <c r="U13" s="77">
        <v>131</v>
      </c>
      <c r="V13" s="80">
        <f>D13+U13</f>
        <v>163</v>
      </c>
      <c r="W13" s="373">
        <v>0</v>
      </c>
      <c r="X13" s="374"/>
      <c r="Y13" s="78">
        <f t="shared" si="0"/>
        <v>855</v>
      </c>
      <c r="Z13" s="79">
        <f>E13+I13+M13+Q13+U13</f>
        <v>695</v>
      </c>
      <c r="AA13" s="81">
        <f>AVERAGE(F13,J13,N13,R13,V13)</f>
        <v>171</v>
      </c>
      <c r="AB13" s="82">
        <f>AVERAGE(F13,J13,N13,R13,V13)-D13</f>
        <v>139</v>
      </c>
      <c r="AC13" s="383"/>
    </row>
    <row r="14" spans="2:29" s="62" customFormat="1" ht="17.25" customHeight="1">
      <c r="B14" s="357" t="s">
        <v>181</v>
      </c>
      <c r="C14" s="354"/>
      <c r="D14" s="76">
        <v>49</v>
      </c>
      <c r="E14" s="77">
        <v>147</v>
      </c>
      <c r="F14" s="80">
        <f>D14+E14</f>
        <v>196</v>
      </c>
      <c r="G14" s="375"/>
      <c r="H14" s="376"/>
      <c r="I14" s="79">
        <v>137</v>
      </c>
      <c r="J14" s="78">
        <f>D14+I14</f>
        <v>186</v>
      </c>
      <c r="K14" s="375"/>
      <c r="L14" s="376"/>
      <c r="M14" s="79">
        <v>118</v>
      </c>
      <c r="N14" s="78">
        <f>D14+M14</f>
        <v>167</v>
      </c>
      <c r="O14" s="375"/>
      <c r="P14" s="376"/>
      <c r="Q14" s="77">
        <v>86</v>
      </c>
      <c r="R14" s="80">
        <f>D14+Q14</f>
        <v>135</v>
      </c>
      <c r="S14" s="375"/>
      <c r="T14" s="376"/>
      <c r="U14" s="77">
        <v>122</v>
      </c>
      <c r="V14" s="80">
        <f>D14+U14</f>
        <v>171</v>
      </c>
      <c r="W14" s="375"/>
      <c r="X14" s="376"/>
      <c r="Y14" s="78">
        <f t="shared" si="0"/>
        <v>855</v>
      </c>
      <c r="Z14" s="79">
        <f>E14+I14+M14+Q14+U14</f>
        <v>610</v>
      </c>
      <c r="AA14" s="81">
        <f>AVERAGE(F14,J14,N14,R14,V14)</f>
        <v>171</v>
      </c>
      <c r="AB14" s="82">
        <f>AVERAGE(F14,J14,N14,R14,V14)-D14</f>
        <v>122</v>
      </c>
      <c r="AC14" s="383"/>
    </row>
    <row r="15" spans="2:29" s="62" customFormat="1" ht="17.25" customHeight="1" thickBot="1">
      <c r="B15" s="413" t="s">
        <v>104</v>
      </c>
      <c r="C15" s="414"/>
      <c r="D15" s="76">
        <v>22</v>
      </c>
      <c r="E15" s="84">
        <v>160</v>
      </c>
      <c r="F15" s="80">
        <f>D15+E15</f>
        <v>182</v>
      </c>
      <c r="G15" s="377"/>
      <c r="H15" s="378"/>
      <c r="I15" s="86">
        <v>159</v>
      </c>
      <c r="J15" s="78">
        <f>D15+I15</f>
        <v>181</v>
      </c>
      <c r="K15" s="377"/>
      <c r="L15" s="378"/>
      <c r="M15" s="79">
        <v>158</v>
      </c>
      <c r="N15" s="78">
        <f>D15+M15</f>
        <v>180</v>
      </c>
      <c r="O15" s="377"/>
      <c r="P15" s="378"/>
      <c r="Q15" s="77">
        <v>215</v>
      </c>
      <c r="R15" s="80">
        <f>D15+Q15</f>
        <v>237</v>
      </c>
      <c r="S15" s="377"/>
      <c r="T15" s="378"/>
      <c r="U15" s="77">
        <v>145</v>
      </c>
      <c r="V15" s="80">
        <f>D15+U15</f>
        <v>167</v>
      </c>
      <c r="W15" s="377"/>
      <c r="X15" s="378"/>
      <c r="Y15" s="85">
        <f t="shared" si="0"/>
        <v>947</v>
      </c>
      <c r="Z15" s="86">
        <f>E15+I15+M15+Q15+U15</f>
        <v>837</v>
      </c>
      <c r="AA15" s="87">
        <f>AVERAGE(F15,J15,N15,R15,V15)</f>
        <v>189.4</v>
      </c>
      <c r="AB15" s="88">
        <f>AVERAGE(F15,J15,N15,R15,V15)-D15</f>
        <v>167.4</v>
      </c>
      <c r="AC15" s="384"/>
    </row>
    <row r="16" spans="2:29" s="62" customFormat="1" ht="49.5" customHeight="1">
      <c r="B16" s="402" t="s">
        <v>74</v>
      </c>
      <c r="C16" s="403"/>
      <c r="D16" s="63">
        <f>SUM(D17:D19)</f>
        <v>130</v>
      </c>
      <c r="E16" s="106">
        <f>SUM(E17:E19)</f>
        <v>407</v>
      </c>
      <c r="F16" s="92">
        <f>SUM(F17:F19)</f>
        <v>537</v>
      </c>
      <c r="G16" s="92">
        <f>F20</f>
        <v>549</v>
      </c>
      <c r="H16" s="70" t="str">
        <f>B20</f>
        <v>Telfer</v>
      </c>
      <c r="I16" s="64">
        <f>SUM(I17:I19)</f>
        <v>411</v>
      </c>
      <c r="J16" s="92">
        <f>SUM(J17:J19)</f>
        <v>541</v>
      </c>
      <c r="K16" s="92">
        <f>J28</f>
        <v>507</v>
      </c>
      <c r="L16" s="70" t="str">
        <f>B28</f>
        <v>Silfer -30</v>
      </c>
      <c r="M16" s="71">
        <f>SUM(M17:M19)</f>
        <v>396</v>
      </c>
      <c r="N16" s="93">
        <f>SUM(N17:N19)</f>
        <v>526</v>
      </c>
      <c r="O16" s="92">
        <f>N12</f>
        <v>515</v>
      </c>
      <c r="P16" s="70" t="str">
        <f>B12</f>
        <v>Assar</v>
      </c>
      <c r="Q16" s="71">
        <f>SUM(Q17:Q19)</f>
        <v>385</v>
      </c>
      <c r="R16" s="94">
        <f>SUM(R17:R19)</f>
        <v>515</v>
      </c>
      <c r="S16" s="92">
        <f>R8</f>
        <v>505</v>
      </c>
      <c r="T16" s="70" t="str">
        <f>B8</f>
        <v>Würth</v>
      </c>
      <c r="U16" s="71">
        <f>SUM(U17:U19)</f>
        <v>326</v>
      </c>
      <c r="V16" s="93">
        <f>SUM(V17:V19)</f>
        <v>456</v>
      </c>
      <c r="W16" s="92">
        <f>V24</f>
        <v>586</v>
      </c>
      <c r="X16" s="70" t="str">
        <f>B24</f>
        <v>Toode </v>
      </c>
      <c r="Y16" s="73">
        <f t="shared" si="0"/>
        <v>2575</v>
      </c>
      <c r="Z16" s="71">
        <f>SUM(Z17:Z19)</f>
        <v>1925</v>
      </c>
      <c r="AA16" s="91">
        <f>AVERAGE(AA17,AA18,AA19)</f>
        <v>171.66666666666666</v>
      </c>
      <c r="AB16" s="75">
        <f>AVERAGE(AB17,AB18,AB19)</f>
        <v>128.33333333333334</v>
      </c>
      <c r="AC16" s="382">
        <f>G17+K17+O17+S17+W17</f>
        <v>3</v>
      </c>
    </row>
    <row r="17" spans="2:29" s="62" customFormat="1" ht="17.25" customHeight="1">
      <c r="B17" s="357" t="s">
        <v>133</v>
      </c>
      <c r="C17" s="354"/>
      <c r="D17" s="76">
        <v>55</v>
      </c>
      <c r="E17" s="77">
        <v>123</v>
      </c>
      <c r="F17" s="80">
        <f>D17+E17</f>
        <v>178</v>
      </c>
      <c r="G17" s="373">
        <v>0</v>
      </c>
      <c r="H17" s="374"/>
      <c r="I17" s="79">
        <v>157</v>
      </c>
      <c r="J17" s="78">
        <f>D17+I17</f>
        <v>212</v>
      </c>
      <c r="K17" s="373">
        <v>1</v>
      </c>
      <c r="L17" s="374"/>
      <c r="M17" s="79">
        <v>134</v>
      </c>
      <c r="N17" s="78">
        <f>D17+M17</f>
        <v>189</v>
      </c>
      <c r="O17" s="373">
        <v>1</v>
      </c>
      <c r="P17" s="374"/>
      <c r="Q17" s="77">
        <v>121</v>
      </c>
      <c r="R17" s="80">
        <f>D17+Q17</f>
        <v>176</v>
      </c>
      <c r="S17" s="373">
        <v>1</v>
      </c>
      <c r="T17" s="374"/>
      <c r="U17" s="77">
        <v>102</v>
      </c>
      <c r="V17" s="80">
        <f>D17+U17</f>
        <v>157</v>
      </c>
      <c r="W17" s="373">
        <v>0</v>
      </c>
      <c r="X17" s="374"/>
      <c r="Y17" s="78">
        <f t="shared" si="0"/>
        <v>912</v>
      </c>
      <c r="Z17" s="79">
        <f>E17+I17+M17+Q17+U17</f>
        <v>637</v>
      </c>
      <c r="AA17" s="81">
        <f>AVERAGE(F17,J17,N17,R17,V17)</f>
        <v>182.4</v>
      </c>
      <c r="AB17" s="82">
        <f>AVERAGE(F17,J17,N17,R17,V17)-D17</f>
        <v>127.4</v>
      </c>
      <c r="AC17" s="383"/>
    </row>
    <row r="18" spans="2:29" s="62" customFormat="1" ht="17.25" customHeight="1">
      <c r="B18" s="409" t="s">
        <v>134</v>
      </c>
      <c r="C18" s="410"/>
      <c r="D18" s="76">
        <v>35</v>
      </c>
      <c r="E18" s="77">
        <v>132</v>
      </c>
      <c r="F18" s="80">
        <f>D18+E18</f>
        <v>167</v>
      </c>
      <c r="G18" s="375"/>
      <c r="H18" s="376"/>
      <c r="I18" s="79">
        <v>110</v>
      </c>
      <c r="J18" s="78">
        <f>D18+I18</f>
        <v>145</v>
      </c>
      <c r="K18" s="375"/>
      <c r="L18" s="376"/>
      <c r="M18" s="79">
        <v>121</v>
      </c>
      <c r="N18" s="78">
        <f>D18+M18</f>
        <v>156</v>
      </c>
      <c r="O18" s="375"/>
      <c r="P18" s="376"/>
      <c r="Q18" s="77">
        <v>112</v>
      </c>
      <c r="R18" s="80">
        <f>D18+Q18</f>
        <v>147</v>
      </c>
      <c r="S18" s="375"/>
      <c r="T18" s="376"/>
      <c r="U18" s="77">
        <v>126</v>
      </c>
      <c r="V18" s="80">
        <f>D18+U18</f>
        <v>161</v>
      </c>
      <c r="W18" s="375"/>
      <c r="X18" s="376"/>
      <c r="Y18" s="78">
        <f t="shared" si="0"/>
        <v>776</v>
      </c>
      <c r="Z18" s="79">
        <f>E18+I18+M18+Q18+U18</f>
        <v>601</v>
      </c>
      <c r="AA18" s="81">
        <f>AVERAGE(F18,J18,N18,R18,V18)</f>
        <v>155.2</v>
      </c>
      <c r="AB18" s="82">
        <f>AVERAGE(F18,J18,N18,R18,V18)-D18</f>
        <v>120.19999999999999</v>
      </c>
      <c r="AC18" s="383"/>
    </row>
    <row r="19" spans="2:29" s="62" customFormat="1" ht="17.25" customHeight="1" thickBot="1">
      <c r="B19" s="407" t="s">
        <v>135</v>
      </c>
      <c r="C19" s="408"/>
      <c r="D19" s="83">
        <v>40</v>
      </c>
      <c r="E19" s="84">
        <v>152</v>
      </c>
      <c r="F19" s="80">
        <f>D19+E19</f>
        <v>192</v>
      </c>
      <c r="G19" s="377"/>
      <c r="H19" s="378"/>
      <c r="I19" s="86">
        <v>144</v>
      </c>
      <c r="J19" s="78">
        <f>D19+I19</f>
        <v>184</v>
      </c>
      <c r="K19" s="377"/>
      <c r="L19" s="378"/>
      <c r="M19" s="86">
        <v>141</v>
      </c>
      <c r="N19" s="78">
        <f>D19+M19</f>
        <v>181</v>
      </c>
      <c r="O19" s="377"/>
      <c r="P19" s="378"/>
      <c r="Q19" s="77">
        <v>152</v>
      </c>
      <c r="R19" s="80">
        <f>D19+Q19</f>
        <v>192</v>
      </c>
      <c r="S19" s="377"/>
      <c r="T19" s="378"/>
      <c r="U19" s="77">
        <v>98</v>
      </c>
      <c r="V19" s="80">
        <f>D19+U19</f>
        <v>138</v>
      </c>
      <c r="W19" s="377"/>
      <c r="X19" s="378"/>
      <c r="Y19" s="85">
        <f t="shared" si="0"/>
        <v>887</v>
      </c>
      <c r="Z19" s="86">
        <f>E19+I19+M19+Q19+U19</f>
        <v>687</v>
      </c>
      <c r="AA19" s="87">
        <f>AVERAGE(F19,J19,N19,R19,V19)</f>
        <v>177.4</v>
      </c>
      <c r="AB19" s="88">
        <f>AVERAGE(F19,J19,N19,R19,V19)-D19</f>
        <v>137.4</v>
      </c>
      <c r="AC19" s="384"/>
    </row>
    <row r="20" spans="2:29" s="62" customFormat="1" ht="49.5" customHeight="1">
      <c r="B20" s="368" t="s">
        <v>60</v>
      </c>
      <c r="C20" s="369"/>
      <c r="D20" s="63">
        <f>SUM(D21:D23)</f>
        <v>48</v>
      </c>
      <c r="E20" s="106">
        <f>SUM(E21:E23)</f>
        <v>501</v>
      </c>
      <c r="F20" s="92">
        <f>SUM(F21:F23)</f>
        <v>549</v>
      </c>
      <c r="G20" s="92">
        <f>F16</f>
        <v>537</v>
      </c>
      <c r="H20" s="70" t="str">
        <f>B16</f>
        <v>Temper</v>
      </c>
      <c r="I20" s="64">
        <f>SUM(I21:I23)</f>
        <v>501</v>
      </c>
      <c r="J20" s="92">
        <f>SUM(J21:J23)</f>
        <v>549</v>
      </c>
      <c r="K20" s="92">
        <f>J12</f>
        <v>546</v>
      </c>
      <c r="L20" s="70" t="str">
        <f>B12</f>
        <v>Assar</v>
      </c>
      <c r="M20" s="72">
        <f>SUM(M21:M23)</f>
        <v>431</v>
      </c>
      <c r="N20" s="94">
        <f>SUM(N21:N23)</f>
        <v>479</v>
      </c>
      <c r="O20" s="92">
        <f>N8</f>
        <v>596</v>
      </c>
      <c r="P20" s="70" t="str">
        <f>B8</f>
        <v>Würth</v>
      </c>
      <c r="Q20" s="71">
        <f>SUM(Q21:Q23)</f>
        <v>384</v>
      </c>
      <c r="R20" s="94">
        <f>SUM(R21:R23)</f>
        <v>432</v>
      </c>
      <c r="S20" s="92">
        <f>R24</f>
        <v>557</v>
      </c>
      <c r="T20" s="70" t="str">
        <f>B24</f>
        <v>Toode </v>
      </c>
      <c r="U20" s="71">
        <f>SUM(U21:U23)</f>
        <v>495</v>
      </c>
      <c r="V20" s="94">
        <f>SUM(V21:V23)</f>
        <v>543</v>
      </c>
      <c r="W20" s="92">
        <f>V28</f>
        <v>517</v>
      </c>
      <c r="X20" s="70" t="str">
        <f>B28</f>
        <v>Silfer -30</v>
      </c>
      <c r="Y20" s="73">
        <f t="shared" si="0"/>
        <v>2552</v>
      </c>
      <c r="Z20" s="71">
        <f>SUM(Z21:Z23)</f>
        <v>2312</v>
      </c>
      <c r="AA20" s="91">
        <f>AVERAGE(AA21,AA22,AA23)</f>
        <v>170.13333333333335</v>
      </c>
      <c r="AB20" s="75">
        <f>AVERAGE(AB21,AB22,AB23)</f>
        <v>154.13333333333335</v>
      </c>
      <c r="AC20" s="382">
        <f>G21+K21+O21+S21+W21</f>
        <v>3</v>
      </c>
    </row>
    <row r="21" spans="2:29" s="62" customFormat="1" ht="17.25" customHeight="1">
      <c r="B21" s="357" t="s">
        <v>136</v>
      </c>
      <c r="C21" s="354"/>
      <c r="D21" s="76">
        <v>23</v>
      </c>
      <c r="E21" s="79">
        <v>157</v>
      </c>
      <c r="F21" s="80">
        <f>D21+E21</f>
        <v>180</v>
      </c>
      <c r="G21" s="373">
        <v>1</v>
      </c>
      <c r="H21" s="374"/>
      <c r="I21" s="79">
        <v>170</v>
      </c>
      <c r="J21" s="78">
        <f>D21+I21</f>
        <v>193</v>
      </c>
      <c r="K21" s="373">
        <v>1</v>
      </c>
      <c r="L21" s="374"/>
      <c r="M21" s="79">
        <v>123</v>
      </c>
      <c r="N21" s="78">
        <f>D21+M21</f>
        <v>146</v>
      </c>
      <c r="O21" s="373">
        <v>0</v>
      </c>
      <c r="P21" s="374"/>
      <c r="Q21" s="77">
        <v>102</v>
      </c>
      <c r="R21" s="80">
        <f>D21+Q21</f>
        <v>125</v>
      </c>
      <c r="S21" s="373">
        <v>0</v>
      </c>
      <c r="T21" s="374"/>
      <c r="U21" s="77">
        <v>167</v>
      </c>
      <c r="V21" s="80">
        <f>D21+U21</f>
        <v>190</v>
      </c>
      <c r="W21" s="373">
        <v>1</v>
      </c>
      <c r="X21" s="374"/>
      <c r="Y21" s="78">
        <f t="shared" si="0"/>
        <v>834</v>
      </c>
      <c r="Z21" s="79">
        <f>E21+I21+M21+Q21+U21</f>
        <v>719</v>
      </c>
      <c r="AA21" s="81">
        <f>AVERAGE(F21,J21,N21,R21,V21)</f>
        <v>166.8</v>
      </c>
      <c r="AB21" s="82">
        <f>AVERAGE(F21,J21,N21,R21,V21)-D21</f>
        <v>143.8</v>
      </c>
      <c r="AC21" s="383"/>
    </row>
    <row r="22" spans="2:29" s="62" customFormat="1" ht="17.25" customHeight="1">
      <c r="B22" s="357" t="s">
        <v>137</v>
      </c>
      <c r="C22" s="354"/>
      <c r="D22" s="76">
        <v>18</v>
      </c>
      <c r="E22" s="95">
        <v>178</v>
      </c>
      <c r="F22" s="80">
        <f>D22+E22</f>
        <v>196</v>
      </c>
      <c r="G22" s="375"/>
      <c r="H22" s="376"/>
      <c r="I22" s="79">
        <v>169</v>
      </c>
      <c r="J22" s="78">
        <f>D22+I22</f>
        <v>187</v>
      </c>
      <c r="K22" s="375"/>
      <c r="L22" s="376"/>
      <c r="M22" s="79">
        <v>142</v>
      </c>
      <c r="N22" s="78">
        <f>D22+M22</f>
        <v>160</v>
      </c>
      <c r="O22" s="375"/>
      <c r="P22" s="376"/>
      <c r="Q22" s="77">
        <v>113</v>
      </c>
      <c r="R22" s="80">
        <f>D22+Q22</f>
        <v>131</v>
      </c>
      <c r="S22" s="375"/>
      <c r="T22" s="376"/>
      <c r="U22" s="77">
        <v>157</v>
      </c>
      <c r="V22" s="80">
        <f>D22+U22</f>
        <v>175</v>
      </c>
      <c r="W22" s="375"/>
      <c r="X22" s="376"/>
      <c r="Y22" s="78">
        <f t="shared" si="0"/>
        <v>849</v>
      </c>
      <c r="Z22" s="79">
        <f>E22+I22+M22+Q22+U22</f>
        <v>759</v>
      </c>
      <c r="AA22" s="81">
        <f>AVERAGE(F22,J22,N22,R22,V22)</f>
        <v>169.8</v>
      </c>
      <c r="AB22" s="82">
        <f>AVERAGE(F22,J22,N22,R22,V22)-D22</f>
        <v>151.8</v>
      </c>
      <c r="AC22" s="383"/>
    </row>
    <row r="23" spans="2:29" s="62" customFormat="1" ht="17.25" customHeight="1" thickBot="1">
      <c r="B23" s="362" t="s">
        <v>138</v>
      </c>
      <c r="C23" s="363"/>
      <c r="D23" s="83">
        <v>7</v>
      </c>
      <c r="E23" s="84">
        <v>166</v>
      </c>
      <c r="F23" s="80">
        <f>D23+E23</f>
        <v>173</v>
      </c>
      <c r="G23" s="377"/>
      <c r="H23" s="378"/>
      <c r="I23" s="86">
        <v>162</v>
      </c>
      <c r="J23" s="78">
        <f>D23+I23</f>
        <v>169</v>
      </c>
      <c r="K23" s="377"/>
      <c r="L23" s="378"/>
      <c r="M23" s="86">
        <v>166</v>
      </c>
      <c r="N23" s="78">
        <f>D23+M23</f>
        <v>173</v>
      </c>
      <c r="O23" s="377"/>
      <c r="P23" s="378"/>
      <c r="Q23" s="77">
        <v>169</v>
      </c>
      <c r="R23" s="80">
        <f>D23+Q23</f>
        <v>176</v>
      </c>
      <c r="S23" s="377"/>
      <c r="T23" s="378"/>
      <c r="U23" s="77">
        <v>171</v>
      </c>
      <c r="V23" s="80">
        <f>D23+U23</f>
        <v>178</v>
      </c>
      <c r="W23" s="377"/>
      <c r="X23" s="378"/>
      <c r="Y23" s="85">
        <f t="shared" si="0"/>
        <v>869</v>
      </c>
      <c r="Z23" s="86">
        <f>E23+I23+M23+Q23+U23</f>
        <v>834</v>
      </c>
      <c r="AA23" s="87">
        <f>AVERAGE(F23,J23,N23,R23,V23)</f>
        <v>173.8</v>
      </c>
      <c r="AB23" s="88">
        <f>AVERAGE(F23,J23,N23,R23,V23)-D23</f>
        <v>166.8</v>
      </c>
      <c r="AC23" s="384"/>
    </row>
    <row r="24" spans="2:29" s="62" customFormat="1" ht="48.75" customHeight="1">
      <c r="B24" s="368" t="s">
        <v>127</v>
      </c>
      <c r="C24" s="369"/>
      <c r="D24" s="63">
        <f>SUM(D25:D27)</f>
        <v>69</v>
      </c>
      <c r="E24" s="106">
        <f>SUM(E25:E27)</f>
        <v>447</v>
      </c>
      <c r="F24" s="92">
        <f>SUM(F25:F27)</f>
        <v>516</v>
      </c>
      <c r="G24" s="92">
        <f>F12</f>
        <v>542</v>
      </c>
      <c r="H24" s="70" t="str">
        <f>B12</f>
        <v>Assar</v>
      </c>
      <c r="I24" s="64">
        <f>SUM(I25:I27)</f>
        <v>438</v>
      </c>
      <c r="J24" s="92">
        <f>SUM(J25:J27)</f>
        <v>507</v>
      </c>
      <c r="K24" s="92">
        <f>J8</f>
        <v>517</v>
      </c>
      <c r="L24" s="70" t="str">
        <f>B8</f>
        <v>Würth</v>
      </c>
      <c r="M24" s="72">
        <f>SUM(M25:M27)</f>
        <v>443</v>
      </c>
      <c r="N24" s="92">
        <f>SUM(N25:N27)</f>
        <v>512</v>
      </c>
      <c r="O24" s="92">
        <f>N28</f>
        <v>500</v>
      </c>
      <c r="P24" s="70" t="str">
        <f>B28</f>
        <v>Silfer -30</v>
      </c>
      <c r="Q24" s="71">
        <f>SUM(Q25:Q27)</f>
        <v>488</v>
      </c>
      <c r="R24" s="93">
        <f>SUM(R25:R27)</f>
        <v>557</v>
      </c>
      <c r="S24" s="92">
        <f>R20</f>
        <v>432</v>
      </c>
      <c r="T24" s="70" t="str">
        <f>B20</f>
        <v>Telfer</v>
      </c>
      <c r="U24" s="71">
        <f>SUM(U25:U27)</f>
        <v>517</v>
      </c>
      <c r="V24" s="93">
        <f>SUM(V25:V27)</f>
        <v>586</v>
      </c>
      <c r="W24" s="92">
        <f>V16</f>
        <v>456</v>
      </c>
      <c r="X24" s="70" t="str">
        <f>B16</f>
        <v>Temper</v>
      </c>
      <c r="Y24" s="73">
        <f t="shared" si="0"/>
        <v>2678</v>
      </c>
      <c r="Z24" s="71">
        <f>SUM(Z25:Z27)</f>
        <v>2333</v>
      </c>
      <c r="AA24" s="91">
        <f>AVERAGE(AA25,AA26,AA27)</f>
        <v>178.53333333333333</v>
      </c>
      <c r="AB24" s="75">
        <f>AVERAGE(AB25,AB26,AB27)</f>
        <v>155.53333333333333</v>
      </c>
      <c r="AC24" s="382">
        <f>G25+K25+O25+S25+W25</f>
        <v>3</v>
      </c>
    </row>
    <row r="25" spans="2:29" s="62" customFormat="1" ht="17.25" customHeight="1">
      <c r="B25" s="357" t="s">
        <v>198</v>
      </c>
      <c r="C25" s="354"/>
      <c r="D25" s="76">
        <v>29</v>
      </c>
      <c r="E25" s="79">
        <v>141</v>
      </c>
      <c r="F25" s="80">
        <f>D25+E25</f>
        <v>170</v>
      </c>
      <c r="G25" s="373">
        <v>0</v>
      </c>
      <c r="H25" s="374"/>
      <c r="I25" s="79">
        <v>142</v>
      </c>
      <c r="J25" s="78">
        <f>D25+I25</f>
        <v>171</v>
      </c>
      <c r="K25" s="373">
        <v>0</v>
      </c>
      <c r="L25" s="374"/>
      <c r="M25" s="79">
        <v>147</v>
      </c>
      <c r="N25" s="78">
        <f>D25+M25</f>
        <v>176</v>
      </c>
      <c r="O25" s="373">
        <v>1</v>
      </c>
      <c r="P25" s="374"/>
      <c r="Q25" s="77">
        <v>159</v>
      </c>
      <c r="R25" s="80">
        <f>D25+Q25</f>
        <v>188</v>
      </c>
      <c r="S25" s="373">
        <v>1</v>
      </c>
      <c r="T25" s="374"/>
      <c r="U25" s="77">
        <v>146</v>
      </c>
      <c r="V25" s="80">
        <f>D25+U25</f>
        <v>175</v>
      </c>
      <c r="W25" s="373">
        <v>1</v>
      </c>
      <c r="X25" s="374"/>
      <c r="Y25" s="78">
        <f t="shared" si="0"/>
        <v>880</v>
      </c>
      <c r="Z25" s="79">
        <f>E25+I25+M25+Q25+U25</f>
        <v>735</v>
      </c>
      <c r="AA25" s="81">
        <f>AVERAGE(F25,J25,N25,R25,V25)</f>
        <v>176</v>
      </c>
      <c r="AB25" s="82">
        <f>AVERAGE(F25,J25,N25,R25,V25)-D25</f>
        <v>147</v>
      </c>
      <c r="AC25" s="383"/>
    </row>
    <row r="26" spans="2:29" s="62" customFormat="1" ht="17.25" customHeight="1">
      <c r="B26" s="357" t="s">
        <v>129</v>
      </c>
      <c r="C26" s="354"/>
      <c r="D26" s="76">
        <v>22</v>
      </c>
      <c r="E26" s="77">
        <v>159</v>
      </c>
      <c r="F26" s="80">
        <f>D26+E26</f>
        <v>181</v>
      </c>
      <c r="G26" s="375"/>
      <c r="H26" s="376"/>
      <c r="I26" s="79">
        <v>147</v>
      </c>
      <c r="J26" s="78">
        <f>D26+I26</f>
        <v>169</v>
      </c>
      <c r="K26" s="375"/>
      <c r="L26" s="376"/>
      <c r="M26" s="79">
        <v>144</v>
      </c>
      <c r="N26" s="78">
        <f>D26+M26</f>
        <v>166</v>
      </c>
      <c r="O26" s="375"/>
      <c r="P26" s="376"/>
      <c r="Q26" s="77">
        <v>140</v>
      </c>
      <c r="R26" s="80">
        <f>D26+Q26</f>
        <v>162</v>
      </c>
      <c r="S26" s="375"/>
      <c r="T26" s="376"/>
      <c r="U26" s="77">
        <v>229</v>
      </c>
      <c r="V26" s="80">
        <f>D26+U26</f>
        <v>251</v>
      </c>
      <c r="W26" s="375"/>
      <c r="X26" s="376"/>
      <c r="Y26" s="78">
        <f t="shared" si="0"/>
        <v>929</v>
      </c>
      <c r="Z26" s="79">
        <f>E26+I26+M26+Q26+U26</f>
        <v>819</v>
      </c>
      <c r="AA26" s="81">
        <f>AVERAGE(F26,J26,N26,R26,V26)</f>
        <v>185.8</v>
      </c>
      <c r="AB26" s="82">
        <f>AVERAGE(F26,J26,N26,R26,V26)-D26</f>
        <v>163.8</v>
      </c>
      <c r="AC26" s="383"/>
    </row>
    <row r="27" spans="2:29" s="62" customFormat="1" ht="17.25" customHeight="1" thickBot="1">
      <c r="B27" s="362" t="s">
        <v>197</v>
      </c>
      <c r="C27" s="363"/>
      <c r="D27" s="76">
        <v>18</v>
      </c>
      <c r="E27" s="84">
        <v>147</v>
      </c>
      <c r="F27" s="80">
        <f>D27+E27</f>
        <v>165</v>
      </c>
      <c r="G27" s="377"/>
      <c r="H27" s="378"/>
      <c r="I27" s="86">
        <v>149</v>
      </c>
      <c r="J27" s="78">
        <f>D27+I27</f>
        <v>167</v>
      </c>
      <c r="K27" s="377"/>
      <c r="L27" s="378"/>
      <c r="M27" s="86">
        <v>152</v>
      </c>
      <c r="N27" s="78">
        <f>D27+M27</f>
        <v>170</v>
      </c>
      <c r="O27" s="377"/>
      <c r="P27" s="378"/>
      <c r="Q27" s="77">
        <v>189</v>
      </c>
      <c r="R27" s="80">
        <f>D27+Q27</f>
        <v>207</v>
      </c>
      <c r="S27" s="377"/>
      <c r="T27" s="378"/>
      <c r="U27" s="77">
        <v>142</v>
      </c>
      <c r="V27" s="80">
        <f>D27+U27</f>
        <v>160</v>
      </c>
      <c r="W27" s="377"/>
      <c r="X27" s="378"/>
      <c r="Y27" s="85">
        <f t="shared" si="0"/>
        <v>869</v>
      </c>
      <c r="Z27" s="86">
        <f>E27+I27+M27+Q27+U27</f>
        <v>779</v>
      </c>
      <c r="AA27" s="87">
        <f>AVERAGE(F27,J27,N27,R27,V27)</f>
        <v>173.8</v>
      </c>
      <c r="AB27" s="88">
        <f>AVERAGE(F27,J27,N27,R27,V27)-D27</f>
        <v>155.8</v>
      </c>
      <c r="AC27" s="384"/>
    </row>
    <row r="28" spans="2:29" s="62" customFormat="1" ht="49.5" customHeight="1">
      <c r="B28" s="422" t="s">
        <v>231</v>
      </c>
      <c r="C28" s="423"/>
      <c r="D28" s="63">
        <f>SUM(D29:D31)-30</f>
        <v>29</v>
      </c>
      <c r="E28" s="106">
        <f>SUM(E29:E31)</f>
        <v>413</v>
      </c>
      <c r="F28" s="92">
        <f>SUM(F29:F31)-30</f>
        <v>442</v>
      </c>
      <c r="G28" s="92">
        <f>F8</f>
        <v>525</v>
      </c>
      <c r="H28" s="70" t="str">
        <f>B8</f>
        <v>Würth</v>
      </c>
      <c r="I28" s="64">
        <f>SUM(I29:I31)</f>
        <v>478</v>
      </c>
      <c r="J28" s="92">
        <f>SUM(J29:J31)-30</f>
        <v>507</v>
      </c>
      <c r="K28" s="92">
        <f>J16</f>
        <v>541</v>
      </c>
      <c r="L28" s="70" t="str">
        <f>B16</f>
        <v>Temper</v>
      </c>
      <c r="M28" s="72">
        <f>SUM(M29:M31)</f>
        <v>471</v>
      </c>
      <c r="N28" s="92">
        <f>SUM(N29:N31)-30</f>
        <v>500</v>
      </c>
      <c r="O28" s="92">
        <f>N24</f>
        <v>512</v>
      </c>
      <c r="P28" s="70" t="str">
        <f>B24</f>
        <v>Toode </v>
      </c>
      <c r="Q28" s="71">
        <f>SUM(Q29:Q31)</f>
        <v>414</v>
      </c>
      <c r="R28" s="92">
        <f>SUM(R29:R31)-30</f>
        <v>443</v>
      </c>
      <c r="S28" s="92">
        <f>R12</f>
        <v>553</v>
      </c>
      <c r="T28" s="70" t="str">
        <f>B12</f>
        <v>Assar</v>
      </c>
      <c r="U28" s="71">
        <f>SUM(U29:U31)</f>
        <v>488</v>
      </c>
      <c r="V28" s="92">
        <f>SUM(V29:V31)-30</f>
        <v>517</v>
      </c>
      <c r="W28" s="92">
        <f>V20</f>
        <v>543</v>
      </c>
      <c r="X28" s="70" t="str">
        <f>B20</f>
        <v>Telfer</v>
      </c>
      <c r="Y28" s="73">
        <f t="shared" si="0"/>
        <v>2409</v>
      </c>
      <c r="Z28" s="71">
        <f>SUM(Z29:Z31)</f>
        <v>2264</v>
      </c>
      <c r="AA28" s="91">
        <f>AVERAGE(AA29,AA30,AA31)</f>
        <v>170.6</v>
      </c>
      <c r="AB28" s="75">
        <f>AVERAGE(AB29,AB30,AB31)</f>
        <v>150.93333333333334</v>
      </c>
      <c r="AC28" s="382">
        <f>G29+K29+O29+S29+W29</f>
        <v>0</v>
      </c>
    </row>
    <row r="29" spans="2:29" s="62" customFormat="1" ht="17.25" customHeight="1">
      <c r="B29" s="355" t="s">
        <v>200</v>
      </c>
      <c r="C29" s="356"/>
      <c r="D29" s="76">
        <v>22</v>
      </c>
      <c r="E29" s="77">
        <v>138</v>
      </c>
      <c r="F29" s="80">
        <f>D29+E29</f>
        <v>160</v>
      </c>
      <c r="G29" s="373">
        <v>0</v>
      </c>
      <c r="H29" s="374"/>
      <c r="I29" s="79">
        <v>154</v>
      </c>
      <c r="J29" s="78">
        <f>D29+I29</f>
        <v>176</v>
      </c>
      <c r="K29" s="373">
        <v>0</v>
      </c>
      <c r="L29" s="374"/>
      <c r="M29" s="79">
        <v>119</v>
      </c>
      <c r="N29" s="78">
        <f>D29+M29</f>
        <v>141</v>
      </c>
      <c r="O29" s="373">
        <v>0</v>
      </c>
      <c r="P29" s="374"/>
      <c r="Q29" s="77">
        <v>146</v>
      </c>
      <c r="R29" s="80">
        <f>D29+Q29</f>
        <v>168</v>
      </c>
      <c r="S29" s="373">
        <v>0</v>
      </c>
      <c r="T29" s="374"/>
      <c r="U29" s="77">
        <v>157</v>
      </c>
      <c r="V29" s="80">
        <f>D29+U29</f>
        <v>179</v>
      </c>
      <c r="W29" s="373">
        <v>0</v>
      </c>
      <c r="X29" s="374"/>
      <c r="Y29" s="78">
        <f>F29+J29+N29+R29+V29</f>
        <v>824</v>
      </c>
      <c r="Z29" s="79">
        <f>E29+I29+M29+Q29+U29</f>
        <v>714</v>
      </c>
      <c r="AA29" s="81">
        <f>AVERAGE(F29,J29,N29,R29,V29)</f>
        <v>164.8</v>
      </c>
      <c r="AB29" s="82">
        <f>AVERAGE(F29,J29,N29,R29,V29)-D29</f>
        <v>142.8</v>
      </c>
      <c r="AC29" s="383"/>
    </row>
    <row r="30" spans="2:29" s="62" customFormat="1" ht="17.25" customHeight="1">
      <c r="B30" s="355" t="s">
        <v>95</v>
      </c>
      <c r="C30" s="356"/>
      <c r="D30" s="76">
        <v>34</v>
      </c>
      <c r="E30" s="77">
        <v>104</v>
      </c>
      <c r="F30" s="80">
        <f>D30+E30</f>
        <v>138</v>
      </c>
      <c r="G30" s="375"/>
      <c r="H30" s="376"/>
      <c r="I30" s="79">
        <v>160</v>
      </c>
      <c r="J30" s="78">
        <f>D30+I30</f>
        <v>194</v>
      </c>
      <c r="K30" s="375"/>
      <c r="L30" s="376"/>
      <c r="M30" s="79">
        <v>156</v>
      </c>
      <c r="N30" s="78">
        <f>D30+M30</f>
        <v>190</v>
      </c>
      <c r="O30" s="375"/>
      <c r="P30" s="376"/>
      <c r="Q30" s="77">
        <v>123</v>
      </c>
      <c r="R30" s="80">
        <f>D30+Q30</f>
        <v>157</v>
      </c>
      <c r="S30" s="375"/>
      <c r="T30" s="376"/>
      <c r="U30" s="77">
        <v>191</v>
      </c>
      <c r="V30" s="80">
        <f>D30+U30</f>
        <v>225</v>
      </c>
      <c r="W30" s="375"/>
      <c r="X30" s="376"/>
      <c r="Y30" s="78">
        <f>F30+J30+N30+R30+V30</f>
        <v>904</v>
      </c>
      <c r="Z30" s="79">
        <f>E30+I30+M30+Q30+U30</f>
        <v>734</v>
      </c>
      <c r="AA30" s="81">
        <f>AVERAGE(F30,J30,N30,R30,V30)</f>
        <v>180.8</v>
      </c>
      <c r="AB30" s="82">
        <f>AVERAGE(F30,J30,N30,R30,V30)-D30</f>
        <v>146.8</v>
      </c>
      <c r="AC30" s="383"/>
    </row>
    <row r="31" spans="2:29" s="62" customFormat="1" ht="17.25" customHeight="1" thickBot="1">
      <c r="B31" s="366" t="s">
        <v>199</v>
      </c>
      <c r="C31" s="367"/>
      <c r="D31" s="83">
        <v>3</v>
      </c>
      <c r="E31" s="84">
        <v>171</v>
      </c>
      <c r="F31" s="85">
        <f>D31+E31</f>
        <v>174</v>
      </c>
      <c r="G31" s="377"/>
      <c r="H31" s="378"/>
      <c r="I31" s="86">
        <v>164</v>
      </c>
      <c r="J31" s="85">
        <f>D31+I31</f>
        <v>167</v>
      </c>
      <c r="K31" s="377"/>
      <c r="L31" s="378"/>
      <c r="M31" s="86">
        <v>196</v>
      </c>
      <c r="N31" s="85">
        <f>D31+M31</f>
        <v>199</v>
      </c>
      <c r="O31" s="377"/>
      <c r="P31" s="378"/>
      <c r="Q31" s="86">
        <v>145</v>
      </c>
      <c r="R31" s="85">
        <f>D31+Q31</f>
        <v>148</v>
      </c>
      <c r="S31" s="377"/>
      <c r="T31" s="378"/>
      <c r="U31" s="86">
        <v>140</v>
      </c>
      <c r="V31" s="85">
        <f>D31+U31</f>
        <v>143</v>
      </c>
      <c r="W31" s="377"/>
      <c r="X31" s="378"/>
      <c r="Y31" s="85">
        <f>F31+J31+N31+R31+V31</f>
        <v>831</v>
      </c>
      <c r="Z31" s="86">
        <f>E31+I31+M31+Q31+U31</f>
        <v>816</v>
      </c>
      <c r="AA31" s="87">
        <f>AVERAGE(F31,J31,N31,R31,V31)</f>
        <v>166.2</v>
      </c>
      <c r="AB31" s="88">
        <f>AVERAGE(F31,J31,N31,R31,V31)-D31</f>
        <v>163.2</v>
      </c>
      <c r="AC31" s="384"/>
    </row>
    <row r="32" spans="2:29" s="62" customFormat="1" ht="17.25" customHeight="1">
      <c r="B32" s="96"/>
      <c r="C32" s="96"/>
      <c r="D32" s="97"/>
      <c r="E32" s="98"/>
      <c r="F32" s="99"/>
      <c r="G32" s="100"/>
      <c r="H32" s="100"/>
      <c r="I32" s="98"/>
      <c r="J32" s="99"/>
      <c r="K32" s="100"/>
      <c r="L32" s="100"/>
      <c r="M32" s="98"/>
      <c r="N32" s="99"/>
      <c r="O32" s="100"/>
      <c r="P32" s="100"/>
      <c r="Q32" s="98"/>
      <c r="R32" s="99"/>
      <c r="S32" s="100"/>
      <c r="T32" s="100"/>
      <c r="U32" s="98"/>
      <c r="V32" s="99"/>
      <c r="W32" s="100"/>
      <c r="X32" s="100"/>
      <c r="Y32" s="99"/>
      <c r="Z32" s="98"/>
      <c r="AA32" s="102"/>
      <c r="AB32" s="101"/>
      <c r="AC32" s="103"/>
    </row>
    <row r="33" spans="2:29" s="62" customFormat="1" ht="17.25" customHeight="1">
      <c r="B33" s="96"/>
      <c r="C33" s="96"/>
      <c r="D33" s="97"/>
      <c r="E33" s="98"/>
      <c r="F33" s="99"/>
      <c r="G33" s="100"/>
      <c r="H33" s="100"/>
      <c r="I33" s="98"/>
      <c r="J33" s="99"/>
      <c r="K33" s="100"/>
      <c r="L33" s="100"/>
      <c r="M33" s="98"/>
      <c r="N33" s="99"/>
      <c r="O33" s="100"/>
      <c r="P33" s="100"/>
      <c r="Q33" s="98"/>
      <c r="R33" s="99"/>
      <c r="S33" s="100"/>
      <c r="T33" s="100"/>
      <c r="U33" s="98"/>
      <c r="V33" s="99"/>
      <c r="W33" s="100"/>
      <c r="X33" s="100"/>
      <c r="Y33" s="99"/>
      <c r="Z33" s="98"/>
      <c r="AA33" s="102"/>
      <c r="AB33" s="101"/>
      <c r="AC33" s="103"/>
    </row>
    <row r="34" spans="2:29" s="62" customFormat="1" ht="17.25" customHeight="1">
      <c r="B34" s="96"/>
      <c r="C34" s="96"/>
      <c r="D34" s="97"/>
      <c r="E34" s="98"/>
      <c r="F34" s="99"/>
      <c r="G34" s="100"/>
      <c r="H34" s="100"/>
      <c r="I34" s="98"/>
      <c r="J34" s="99"/>
      <c r="K34" s="100"/>
      <c r="L34" s="100"/>
      <c r="M34" s="98"/>
      <c r="N34" s="99"/>
      <c r="O34" s="100"/>
      <c r="P34" s="100"/>
      <c r="Q34" s="98"/>
      <c r="R34" s="99"/>
      <c r="S34" s="100"/>
      <c r="T34" s="100"/>
      <c r="U34" s="98"/>
      <c r="V34" s="99"/>
      <c r="W34" s="100"/>
      <c r="X34" s="100"/>
      <c r="Y34" s="99"/>
      <c r="Z34" s="109"/>
      <c r="AA34" s="102"/>
      <c r="AB34" s="101"/>
      <c r="AC34" s="103"/>
    </row>
    <row r="35" spans="2:29" ht="18" customHeight="1">
      <c r="B35" s="1"/>
      <c r="C35" s="1"/>
      <c r="D35" s="1"/>
      <c r="E35" s="42"/>
      <c r="F35" s="43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42"/>
    </row>
    <row r="36" spans="2:29" ht="21.75" customHeight="1">
      <c r="B36" s="186"/>
      <c r="C36" s="186"/>
      <c r="D36" s="1"/>
      <c r="E36" s="42"/>
      <c r="F36" s="398" t="s">
        <v>184</v>
      </c>
      <c r="G36" s="398"/>
      <c r="H36" s="398"/>
      <c r="I36" s="398"/>
      <c r="J36" s="398"/>
      <c r="K36" s="398"/>
      <c r="L36" s="398"/>
      <c r="M36" s="398"/>
      <c r="N36" s="398"/>
      <c r="O36" s="398"/>
      <c r="P36" s="398"/>
      <c r="Q36" s="398"/>
      <c r="R36" s="398"/>
      <c r="S36" s="1"/>
      <c r="T36" s="1"/>
      <c r="U36" s="1"/>
      <c r="V36" s="1"/>
      <c r="W36" s="392" t="s">
        <v>79</v>
      </c>
      <c r="X36" s="392"/>
      <c r="Y36" s="392"/>
      <c r="Z36" s="392"/>
      <c r="AA36" s="1"/>
      <c r="AB36" s="1"/>
      <c r="AC36" s="42"/>
    </row>
    <row r="37" spans="2:29" ht="27" customHeight="1" thickBot="1">
      <c r="B37" s="204" t="s">
        <v>66</v>
      </c>
      <c r="C37" s="205"/>
      <c r="D37" s="1"/>
      <c r="E37" s="42"/>
      <c r="F37" s="398"/>
      <c r="G37" s="398"/>
      <c r="H37" s="398"/>
      <c r="I37" s="398"/>
      <c r="J37" s="398"/>
      <c r="K37" s="398"/>
      <c r="L37" s="398"/>
      <c r="M37" s="398"/>
      <c r="N37" s="398"/>
      <c r="O37" s="398"/>
      <c r="P37" s="398"/>
      <c r="Q37" s="398"/>
      <c r="R37" s="398"/>
      <c r="S37" s="1"/>
      <c r="T37" s="1"/>
      <c r="U37" s="1"/>
      <c r="V37" s="1"/>
      <c r="W37" s="393"/>
      <c r="X37" s="393"/>
      <c r="Y37" s="393"/>
      <c r="Z37" s="393"/>
      <c r="AA37" s="1"/>
      <c r="AB37" s="1"/>
      <c r="AC37" s="42"/>
    </row>
    <row r="38" spans="2:29" s="44" customFormat="1" ht="17.25" customHeight="1">
      <c r="B38" s="394" t="s">
        <v>1</v>
      </c>
      <c r="C38" s="395"/>
      <c r="D38" s="104" t="s">
        <v>31</v>
      </c>
      <c r="E38" s="45"/>
      <c r="F38" s="46" t="s">
        <v>35</v>
      </c>
      <c r="G38" s="396" t="s">
        <v>36</v>
      </c>
      <c r="H38" s="397"/>
      <c r="I38" s="47"/>
      <c r="J38" s="46" t="s">
        <v>37</v>
      </c>
      <c r="K38" s="396" t="s">
        <v>36</v>
      </c>
      <c r="L38" s="397"/>
      <c r="M38" s="48"/>
      <c r="N38" s="46" t="s">
        <v>38</v>
      </c>
      <c r="O38" s="396" t="s">
        <v>36</v>
      </c>
      <c r="P38" s="397"/>
      <c r="Q38" s="48"/>
      <c r="R38" s="46" t="s">
        <v>39</v>
      </c>
      <c r="S38" s="396" t="s">
        <v>36</v>
      </c>
      <c r="T38" s="397"/>
      <c r="U38" s="49"/>
      <c r="V38" s="46" t="s">
        <v>40</v>
      </c>
      <c r="W38" s="396" t="s">
        <v>36</v>
      </c>
      <c r="X38" s="397"/>
      <c r="Y38" s="110" t="s">
        <v>41</v>
      </c>
      <c r="Z38" s="50"/>
      <c r="AA38" s="51" t="s">
        <v>42</v>
      </c>
      <c r="AB38" s="52" t="s">
        <v>43</v>
      </c>
      <c r="AC38" s="277" t="s">
        <v>41</v>
      </c>
    </row>
    <row r="39" spans="2:29" s="44" customFormat="1" ht="17.25" customHeight="1" thickBot="1">
      <c r="B39" s="390" t="s">
        <v>44</v>
      </c>
      <c r="C39" s="391"/>
      <c r="D39" s="212"/>
      <c r="E39" s="53"/>
      <c r="F39" s="54" t="s">
        <v>45</v>
      </c>
      <c r="G39" s="387" t="s">
        <v>46</v>
      </c>
      <c r="H39" s="388"/>
      <c r="I39" s="55"/>
      <c r="J39" s="54" t="s">
        <v>45</v>
      </c>
      <c r="K39" s="387" t="s">
        <v>46</v>
      </c>
      <c r="L39" s="388"/>
      <c r="M39" s="54"/>
      <c r="N39" s="54" t="s">
        <v>45</v>
      </c>
      <c r="O39" s="387" t="s">
        <v>46</v>
      </c>
      <c r="P39" s="388"/>
      <c r="Q39" s="54"/>
      <c r="R39" s="54" t="s">
        <v>45</v>
      </c>
      <c r="S39" s="387" t="s">
        <v>46</v>
      </c>
      <c r="T39" s="388"/>
      <c r="U39" s="56"/>
      <c r="V39" s="54" t="s">
        <v>45</v>
      </c>
      <c r="W39" s="387" t="s">
        <v>46</v>
      </c>
      <c r="X39" s="388"/>
      <c r="Y39" s="57" t="s">
        <v>45</v>
      </c>
      <c r="Z39" s="58" t="s">
        <v>47</v>
      </c>
      <c r="AA39" s="59" t="s">
        <v>48</v>
      </c>
      <c r="AB39" s="60" t="s">
        <v>49</v>
      </c>
      <c r="AC39" s="61" t="s">
        <v>50</v>
      </c>
    </row>
    <row r="40" spans="2:29" s="62" customFormat="1" ht="49.5" customHeight="1">
      <c r="B40" s="380" t="s">
        <v>151</v>
      </c>
      <c r="C40" s="381"/>
      <c r="D40" s="63">
        <f>SUM(D41:D43)</f>
        <v>96</v>
      </c>
      <c r="E40" s="64">
        <f>SUM(E41:E43)</f>
        <v>457</v>
      </c>
      <c r="F40" s="92">
        <f>SUM(F41:F43)</f>
        <v>553</v>
      </c>
      <c r="G40" s="66">
        <f>F60</f>
        <v>597</v>
      </c>
      <c r="H40" s="67" t="str">
        <f>B60</f>
        <v>Verx</v>
      </c>
      <c r="I40" s="68">
        <f>SUM(I41:I43)</f>
        <v>446</v>
      </c>
      <c r="J40" s="69">
        <f>SUM(J41:J43)</f>
        <v>542</v>
      </c>
      <c r="K40" s="69">
        <f>J56</f>
        <v>577</v>
      </c>
      <c r="L40" s="70" t="str">
        <f>B56</f>
        <v>Latestoil</v>
      </c>
      <c r="M40" s="72">
        <f>SUM(M41:M43)</f>
        <v>507</v>
      </c>
      <c r="N40" s="66">
        <f>SUM(N41:N43)</f>
        <v>603</v>
      </c>
      <c r="O40" s="66">
        <f>N52</f>
        <v>529</v>
      </c>
      <c r="P40" s="67" t="str">
        <f>B52</f>
        <v>Raudtee</v>
      </c>
      <c r="Q40" s="72">
        <f>SUM(Q41:Q43)</f>
        <v>448</v>
      </c>
      <c r="R40" s="66">
        <f>SUM(R41:R43)</f>
        <v>544</v>
      </c>
      <c r="S40" s="66">
        <f>R48</f>
        <v>498</v>
      </c>
      <c r="T40" s="67" t="str">
        <f>B48</f>
        <v>Rägavere Huviklubi</v>
      </c>
      <c r="U40" s="72">
        <f>SUM(U41:U43)</f>
        <v>441</v>
      </c>
      <c r="V40" s="66">
        <f>SUM(V41:V43)</f>
        <v>537</v>
      </c>
      <c r="W40" s="66">
        <f>V44</f>
        <v>594</v>
      </c>
      <c r="X40" s="67" t="str">
        <f>B44</f>
        <v>AQVA</v>
      </c>
      <c r="Y40" s="73">
        <f aca="true" t="shared" si="1" ref="Y40:Y60">F40+J40+N40+R40+V40</f>
        <v>2779</v>
      </c>
      <c r="Z40" s="71">
        <f>SUM(Z41:Z43)</f>
        <v>2299</v>
      </c>
      <c r="AA40" s="74">
        <f>AVERAGE(AA41,AA42,AA43)</f>
        <v>185.26666666666665</v>
      </c>
      <c r="AB40" s="75">
        <f>AVERAGE(AB41,AB42,AB43)</f>
        <v>153.26666666666665</v>
      </c>
      <c r="AC40" s="382">
        <f>G41+K41+O41+S41+W41</f>
        <v>2</v>
      </c>
    </row>
    <row r="41" spans="2:29" s="62" customFormat="1" ht="17.25" customHeight="1">
      <c r="B41" s="355" t="s">
        <v>194</v>
      </c>
      <c r="C41" s="356"/>
      <c r="D41" s="76">
        <v>31</v>
      </c>
      <c r="E41" s="77">
        <v>160</v>
      </c>
      <c r="F41" s="78">
        <f>D41+E41</f>
        <v>191</v>
      </c>
      <c r="G41" s="373">
        <v>0</v>
      </c>
      <c r="H41" s="374"/>
      <c r="I41" s="79">
        <v>151</v>
      </c>
      <c r="J41" s="78">
        <f>D41+I41</f>
        <v>182</v>
      </c>
      <c r="K41" s="373">
        <v>0</v>
      </c>
      <c r="L41" s="374"/>
      <c r="M41" s="79">
        <v>169</v>
      </c>
      <c r="N41" s="78">
        <f>D41+M41</f>
        <v>200</v>
      </c>
      <c r="O41" s="373">
        <v>1</v>
      </c>
      <c r="P41" s="374"/>
      <c r="Q41" s="79">
        <v>161</v>
      </c>
      <c r="R41" s="80">
        <f>D41+Q41</f>
        <v>192</v>
      </c>
      <c r="S41" s="373">
        <v>1</v>
      </c>
      <c r="T41" s="374"/>
      <c r="U41" s="77">
        <v>137</v>
      </c>
      <c r="V41" s="80">
        <f>D41+U41</f>
        <v>168</v>
      </c>
      <c r="W41" s="373">
        <v>0</v>
      </c>
      <c r="X41" s="374"/>
      <c r="Y41" s="78">
        <f>F41+J41+N41+R41+V41</f>
        <v>933</v>
      </c>
      <c r="Z41" s="79">
        <f>E41+I41+M41+Q41+U41</f>
        <v>778</v>
      </c>
      <c r="AA41" s="81">
        <f>AVERAGE(F41,J41,N41,R41,V41)</f>
        <v>186.6</v>
      </c>
      <c r="AB41" s="82">
        <f>AVERAGE(F41,J41,N41,R41,V41)-D41</f>
        <v>155.6</v>
      </c>
      <c r="AC41" s="383"/>
    </row>
    <row r="42" spans="2:29" s="62" customFormat="1" ht="17.25" customHeight="1">
      <c r="B42" s="371" t="s">
        <v>179</v>
      </c>
      <c r="C42" s="372"/>
      <c r="D42" s="76">
        <v>29</v>
      </c>
      <c r="E42" s="77">
        <v>133</v>
      </c>
      <c r="F42" s="78">
        <f>D42+E42</f>
        <v>162</v>
      </c>
      <c r="G42" s="375"/>
      <c r="H42" s="376"/>
      <c r="I42" s="79">
        <v>178</v>
      </c>
      <c r="J42" s="78">
        <f>D42+I42</f>
        <v>207</v>
      </c>
      <c r="K42" s="375"/>
      <c r="L42" s="376"/>
      <c r="M42" s="79">
        <v>197</v>
      </c>
      <c r="N42" s="78">
        <f>D42+M42</f>
        <v>226</v>
      </c>
      <c r="O42" s="375"/>
      <c r="P42" s="376"/>
      <c r="Q42" s="77">
        <v>152</v>
      </c>
      <c r="R42" s="80">
        <f>D42+Q42</f>
        <v>181</v>
      </c>
      <c r="S42" s="375"/>
      <c r="T42" s="376"/>
      <c r="U42" s="77">
        <v>179</v>
      </c>
      <c r="V42" s="80">
        <f>D42+U42</f>
        <v>208</v>
      </c>
      <c r="W42" s="375"/>
      <c r="X42" s="376"/>
      <c r="Y42" s="78">
        <f>F42+J42+N42+R42+V42</f>
        <v>984</v>
      </c>
      <c r="Z42" s="79">
        <f>E42+I42+M42+Q42+U42</f>
        <v>839</v>
      </c>
      <c r="AA42" s="81">
        <f>AVERAGE(F42,J42,N42,R42,V42)</f>
        <v>196.8</v>
      </c>
      <c r="AB42" s="82">
        <f>AVERAGE(F42,J42,N42,R42,V42)-D42</f>
        <v>167.8</v>
      </c>
      <c r="AC42" s="383"/>
    </row>
    <row r="43" spans="2:29" s="62" customFormat="1" ht="17.25" customHeight="1" thickBot="1">
      <c r="B43" s="366" t="s">
        <v>153</v>
      </c>
      <c r="C43" s="367"/>
      <c r="D43" s="83">
        <v>36</v>
      </c>
      <c r="E43" s="84">
        <v>164</v>
      </c>
      <c r="F43" s="85">
        <f>D43+E43</f>
        <v>200</v>
      </c>
      <c r="G43" s="377"/>
      <c r="H43" s="378"/>
      <c r="I43" s="86">
        <v>117</v>
      </c>
      <c r="J43" s="85">
        <f>D43+I43</f>
        <v>153</v>
      </c>
      <c r="K43" s="377"/>
      <c r="L43" s="378"/>
      <c r="M43" s="86">
        <v>141</v>
      </c>
      <c r="N43" s="85">
        <f>D43+M43</f>
        <v>177</v>
      </c>
      <c r="O43" s="377"/>
      <c r="P43" s="378"/>
      <c r="Q43" s="84">
        <v>135</v>
      </c>
      <c r="R43" s="85">
        <f>D43+Q43</f>
        <v>171</v>
      </c>
      <c r="S43" s="377"/>
      <c r="T43" s="378"/>
      <c r="U43" s="84">
        <v>125</v>
      </c>
      <c r="V43" s="85">
        <f>D43+U43</f>
        <v>161</v>
      </c>
      <c r="W43" s="377"/>
      <c r="X43" s="378"/>
      <c r="Y43" s="85">
        <f t="shared" si="1"/>
        <v>862</v>
      </c>
      <c r="Z43" s="86">
        <f>E43+I43+M43+Q43+U43</f>
        <v>682</v>
      </c>
      <c r="AA43" s="87">
        <f>AVERAGE(F43,J43,N43,R43,V43)</f>
        <v>172.4</v>
      </c>
      <c r="AB43" s="88">
        <f>AVERAGE(F43,J43,N43,R43,V43)-D43</f>
        <v>136.4</v>
      </c>
      <c r="AC43" s="384"/>
    </row>
    <row r="44" spans="2:29" s="62" customFormat="1" ht="48" customHeight="1">
      <c r="B44" s="380" t="s">
        <v>62</v>
      </c>
      <c r="C44" s="381"/>
      <c r="D44" s="63">
        <f>SUM(D45:D47)</f>
        <v>147</v>
      </c>
      <c r="E44" s="64">
        <f>SUM(E45:E47)</f>
        <v>368</v>
      </c>
      <c r="F44" s="66">
        <f>SUM(F45:F47)</f>
        <v>515</v>
      </c>
      <c r="G44" s="66">
        <f>F56</f>
        <v>557</v>
      </c>
      <c r="H44" s="67" t="str">
        <f>B56</f>
        <v>Latestoil</v>
      </c>
      <c r="I44" s="108">
        <f>SUM(I45:I47)</f>
        <v>345</v>
      </c>
      <c r="J44" s="69">
        <f>SUM(J45:J47)</f>
        <v>492</v>
      </c>
      <c r="K44" s="66">
        <f>J52</f>
        <v>526</v>
      </c>
      <c r="L44" s="67" t="str">
        <f>B52</f>
        <v>Raudtee</v>
      </c>
      <c r="M44" s="72">
        <f>SUM(M45:M47)</f>
        <v>394</v>
      </c>
      <c r="N44" s="66">
        <f>SUM(N45:N47)</f>
        <v>541</v>
      </c>
      <c r="O44" s="66">
        <f>N48</f>
        <v>605</v>
      </c>
      <c r="P44" s="67" t="str">
        <f>B48</f>
        <v>Rägavere Huviklubi</v>
      </c>
      <c r="Q44" s="72">
        <f>SUM(Q45:Q47)</f>
        <v>334</v>
      </c>
      <c r="R44" s="66">
        <f>SUM(R45:R47)</f>
        <v>481</v>
      </c>
      <c r="S44" s="66">
        <f>R60</f>
        <v>603</v>
      </c>
      <c r="T44" s="67" t="str">
        <f>B60</f>
        <v>Verx</v>
      </c>
      <c r="U44" s="72">
        <f>SUM(U45:U47)</f>
        <v>447</v>
      </c>
      <c r="V44" s="66">
        <f>SUM(V45:V47)</f>
        <v>594</v>
      </c>
      <c r="W44" s="66">
        <f>V40</f>
        <v>537</v>
      </c>
      <c r="X44" s="67" t="str">
        <f>B40</f>
        <v>Aru Rail</v>
      </c>
      <c r="Y44" s="73">
        <f t="shared" si="1"/>
        <v>2623</v>
      </c>
      <c r="Z44" s="71">
        <f>SUM(Z45:Z47)</f>
        <v>1888</v>
      </c>
      <c r="AA44" s="91">
        <f>AVERAGE(AA45,AA46,AA47)</f>
        <v>174.86666666666667</v>
      </c>
      <c r="AB44" s="75">
        <f>AVERAGE(AB45,AB46,AB47)</f>
        <v>125.86666666666667</v>
      </c>
      <c r="AC44" s="382">
        <f>G45+K45+O45+S45+W45</f>
        <v>1</v>
      </c>
    </row>
    <row r="45" spans="2:29" s="62" customFormat="1" ht="17.25" customHeight="1">
      <c r="B45" s="355" t="s">
        <v>180</v>
      </c>
      <c r="C45" s="356"/>
      <c r="D45" s="76">
        <v>50</v>
      </c>
      <c r="E45" s="77">
        <v>92</v>
      </c>
      <c r="F45" s="78">
        <f>D45+E45</f>
        <v>142</v>
      </c>
      <c r="G45" s="373">
        <v>0</v>
      </c>
      <c r="H45" s="374"/>
      <c r="I45" s="79">
        <v>79</v>
      </c>
      <c r="J45" s="78">
        <f>D45+I45</f>
        <v>129</v>
      </c>
      <c r="K45" s="373">
        <v>0</v>
      </c>
      <c r="L45" s="374"/>
      <c r="M45" s="79">
        <v>98</v>
      </c>
      <c r="N45" s="78">
        <f aca="true" t="shared" si="2" ref="N45:N63">D45+M45</f>
        <v>148</v>
      </c>
      <c r="O45" s="373">
        <v>0</v>
      </c>
      <c r="P45" s="374"/>
      <c r="Q45" s="77">
        <v>110</v>
      </c>
      <c r="R45" s="80">
        <f>D45+Q45</f>
        <v>160</v>
      </c>
      <c r="S45" s="373">
        <v>0</v>
      </c>
      <c r="T45" s="374"/>
      <c r="U45" s="77">
        <v>159</v>
      </c>
      <c r="V45" s="80">
        <f>D45+U45</f>
        <v>209</v>
      </c>
      <c r="W45" s="373">
        <v>1</v>
      </c>
      <c r="X45" s="374"/>
      <c r="Y45" s="78">
        <f t="shared" si="1"/>
        <v>788</v>
      </c>
      <c r="Z45" s="79">
        <f>E45+I45+M45+Q45+U45</f>
        <v>538</v>
      </c>
      <c r="AA45" s="81">
        <f>AVERAGE(F45,J45,N45,R45,V45)</f>
        <v>157.6</v>
      </c>
      <c r="AB45" s="82">
        <f>AVERAGE(F45,J45,N45,R45,V45)-D45</f>
        <v>107.6</v>
      </c>
      <c r="AC45" s="383"/>
    </row>
    <row r="46" spans="2:29" s="62" customFormat="1" ht="17.25" customHeight="1">
      <c r="B46" s="355" t="s">
        <v>195</v>
      </c>
      <c r="C46" s="356"/>
      <c r="D46" s="76">
        <v>60</v>
      </c>
      <c r="E46" s="77">
        <v>128</v>
      </c>
      <c r="F46" s="78">
        <f>D46+E46</f>
        <v>188</v>
      </c>
      <c r="G46" s="375"/>
      <c r="H46" s="376"/>
      <c r="I46" s="79">
        <v>126</v>
      </c>
      <c r="J46" s="78">
        <f>D46+I46</f>
        <v>186</v>
      </c>
      <c r="K46" s="375"/>
      <c r="L46" s="376"/>
      <c r="M46" s="79">
        <v>133</v>
      </c>
      <c r="N46" s="78">
        <f t="shared" si="2"/>
        <v>193</v>
      </c>
      <c r="O46" s="375"/>
      <c r="P46" s="376"/>
      <c r="Q46" s="77">
        <v>89</v>
      </c>
      <c r="R46" s="80">
        <f>D46+Q46</f>
        <v>149</v>
      </c>
      <c r="S46" s="375"/>
      <c r="T46" s="376"/>
      <c r="U46" s="77">
        <v>129</v>
      </c>
      <c r="V46" s="80">
        <f>D46+U46</f>
        <v>189</v>
      </c>
      <c r="W46" s="375"/>
      <c r="X46" s="376"/>
      <c r="Y46" s="78">
        <f t="shared" si="1"/>
        <v>905</v>
      </c>
      <c r="Z46" s="79">
        <f>E46+I46+M46+Q46+U46</f>
        <v>605</v>
      </c>
      <c r="AA46" s="81">
        <f>AVERAGE(F46,J46,N46,R46,V46)</f>
        <v>181</v>
      </c>
      <c r="AB46" s="82">
        <f>AVERAGE(F46,J46,N46,R46,V46)-D46</f>
        <v>121</v>
      </c>
      <c r="AC46" s="383"/>
    </row>
    <row r="47" spans="2:29" s="62" customFormat="1" ht="17.25" customHeight="1" thickBot="1">
      <c r="B47" s="355" t="s">
        <v>91</v>
      </c>
      <c r="C47" s="356"/>
      <c r="D47" s="76">
        <v>37</v>
      </c>
      <c r="E47" s="84">
        <v>148</v>
      </c>
      <c r="F47" s="85">
        <f>D47+E47</f>
        <v>185</v>
      </c>
      <c r="G47" s="377"/>
      <c r="H47" s="378"/>
      <c r="I47" s="86">
        <v>140</v>
      </c>
      <c r="J47" s="85">
        <f>D47+I47</f>
        <v>177</v>
      </c>
      <c r="K47" s="377"/>
      <c r="L47" s="378"/>
      <c r="M47" s="86">
        <v>163</v>
      </c>
      <c r="N47" s="85">
        <f t="shared" si="2"/>
        <v>200</v>
      </c>
      <c r="O47" s="377"/>
      <c r="P47" s="378"/>
      <c r="Q47" s="84">
        <v>135</v>
      </c>
      <c r="R47" s="85">
        <f>D47+Q47</f>
        <v>172</v>
      </c>
      <c r="S47" s="377"/>
      <c r="T47" s="378"/>
      <c r="U47" s="84">
        <v>159</v>
      </c>
      <c r="V47" s="85">
        <f>D47+U47</f>
        <v>196</v>
      </c>
      <c r="W47" s="377"/>
      <c r="X47" s="378"/>
      <c r="Y47" s="85">
        <f t="shared" si="1"/>
        <v>930</v>
      </c>
      <c r="Z47" s="86">
        <f>E47+I47+M47+Q47+U47</f>
        <v>745</v>
      </c>
      <c r="AA47" s="87">
        <f>AVERAGE(F47,J47,N47,R47,V47)</f>
        <v>186</v>
      </c>
      <c r="AB47" s="88">
        <f>AVERAGE(F47,J47,N47,R47,V47)-D47</f>
        <v>149</v>
      </c>
      <c r="AC47" s="384"/>
    </row>
    <row r="48" spans="2:29" s="62" customFormat="1" ht="49.5" customHeight="1">
      <c r="B48" s="380" t="s">
        <v>145</v>
      </c>
      <c r="C48" s="381"/>
      <c r="D48" s="63">
        <f>SUM(D49:D51)</f>
        <v>156</v>
      </c>
      <c r="E48" s="64">
        <f>SUM(E49:E51)</f>
        <v>328</v>
      </c>
      <c r="F48" s="66">
        <f>SUM(F49:F51)</f>
        <v>484</v>
      </c>
      <c r="G48" s="66">
        <f>F52</f>
        <v>515</v>
      </c>
      <c r="H48" s="67" t="str">
        <f>B52</f>
        <v>Raudtee</v>
      </c>
      <c r="I48" s="108">
        <f>SUM(I49:I51)</f>
        <v>338</v>
      </c>
      <c r="J48" s="69">
        <f>SUM(J49:J51)</f>
        <v>494</v>
      </c>
      <c r="K48" s="66">
        <f>J60</f>
        <v>672</v>
      </c>
      <c r="L48" s="67" t="str">
        <f>B60</f>
        <v>Verx</v>
      </c>
      <c r="M48" s="72">
        <f>SUM(M49:M51)</f>
        <v>449</v>
      </c>
      <c r="N48" s="66">
        <f>SUM(N49:N51)</f>
        <v>605</v>
      </c>
      <c r="O48" s="66">
        <f>N44</f>
        <v>541</v>
      </c>
      <c r="P48" s="67" t="str">
        <f>B44</f>
        <v>AQVA</v>
      </c>
      <c r="Q48" s="72">
        <f>SUM(Q49:Q51)</f>
        <v>342</v>
      </c>
      <c r="R48" s="66">
        <f>SUM(R49:R51)</f>
        <v>498</v>
      </c>
      <c r="S48" s="66">
        <f>R40</f>
        <v>544</v>
      </c>
      <c r="T48" s="67" t="str">
        <f>B40</f>
        <v>Aru Rail</v>
      </c>
      <c r="U48" s="72">
        <f>SUM(U49:U51)</f>
        <v>396</v>
      </c>
      <c r="V48" s="66">
        <f>SUM(V49:V51)</f>
        <v>552</v>
      </c>
      <c r="W48" s="66">
        <f>V56</f>
        <v>604</v>
      </c>
      <c r="X48" s="67" t="str">
        <f>B56</f>
        <v>Latestoil</v>
      </c>
      <c r="Y48" s="73">
        <f t="shared" si="1"/>
        <v>2633</v>
      </c>
      <c r="Z48" s="71">
        <f>SUM(Z49:Z51)</f>
        <v>1853</v>
      </c>
      <c r="AA48" s="91">
        <f>AVERAGE(AA49,AA50,AA51)</f>
        <v>175.53333333333333</v>
      </c>
      <c r="AB48" s="75">
        <f>AVERAGE(AB49,AB50,AB51)</f>
        <v>123.53333333333335</v>
      </c>
      <c r="AC48" s="382">
        <f>G49+K49+O49+S49+W49</f>
        <v>1</v>
      </c>
    </row>
    <row r="49" spans="2:29" s="62" customFormat="1" ht="17.25" customHeight="1">
      <c r="B49" s="355" t="s">
        <v>155</v>
      </c>
      <c r="C49" s="356"/>
      <c r="D49" s="76">
        <v>60</v>
      </c>
      <c r="E49" s="77">
        <v>60</v>
      </c>
      <c r="F49" s="78">
        <f>D49+E49</f>
        <v>120</v>
      </c>
      <c r="G49" s="373">
        <v>0</v>
      </c>
      <c r="H49" s="374"/>
      <c r="I49" s="79">
        <v>113</v>
      </c>
      <c r="J49" s="78">
        <f>D49+I49</f>
        <v>173</v>
      </c>
      <c r="K49" s="373">
        <v>0</v>
      </c>
      <c r="L49" s="374"/>
      <c r="M49" s="79">
        <v>101</v>
      </c>
      <c r="N49" s="78">
        <f t="shared" si="2"/>
        <v>161</v>
      </c>
      <c r="O49" s="373">
        <v>1</v>
      </c>
      <c r="P49" s="374"/>
      <c r="Q49" s="77">
        <v>89</v>
      </c>
      <c r="R49" s="80">
        <f>D49+Q49</f>
        <v>149</v>
      </c>
      <c r="S49" s="373">
        <v>0</v>
      </c>
      <c r="T49" s="374"/>
      <c r="U49" s="77">
        <v>90</v>
      </c>
      <c r="V49" s="80">
        <f>D49+U49</f>
        <v>150</v>
      </c>
      <c r="W49" s="373">
        <v>0</v>
      </c>
      <c r="X49" s="374"/>
      <c r="Y49" s="78">
        <f t="shared" si="1"/>
        <v>753</v>
      </c>
      <c r="Z49" s="79">
        <f>E49+I49+M49+Q49+U49</f>
        <v>453</v>
      </c>
      <c r="AA49" s="81">
        <f>AVERAGE(F49,J49,N49,R49,V49)</f>
        <v>150.6</v>
      </c>
      <c r="AB49" s="82">
        <f>AVERAGE(F49,J49,N49,R49,V49)-D49</f>
        <v>90.6</v>
      </c>
      <c r="AC49" s="383"/>
    </row>
    <row r="50" spans="2:29" s="62" customFormat="1" ht="17.25" customHeight="1">
      <c r="B50" s="355" t="s">
        <v>156</v>
      </c>
      <c r="C50" s="356"/>
      <c r="D50" s="76">
        <v>48</v>
      </c>
      <c r="E50" s="77">
        <v>126</v>
      </c>
      <c r="F50" s="78">
        <f>D50+E50</f>
        <v>174</v>
      </c>
      <c r="G50" s="375"/>
      <c r="H50" s="376"/>
      <c r="I50" s="79">
        <v>118</v>
      </c>
      <c r="J50" s="78">
        <f>D50+I50</f>
        <v>166</v>
      </c>
      <c r="K50" s="375"/>
      <c r="L50" s="376"/>
      <c r="M50" s="79">
        <v>156</v>
      </c>
      <c r="N50" s="78">
        <f t="shared" si="2"/>
        <v>204</v>
      </c>
      <c r="O50" s="375"/>
      <c r="P50" s="376"/>
      <c r="Q50" s="77">
        <v>126</v>
      </c>
      <c r="R50" s="80">
        <f>D50+Q50</f>
        <v>174</v>
      </c>
      <c r="S50" s="375"/>
      <c r="T50" s="376"/>
      <c r="U50" s="77">
        <v>139</v>
      </c>
      <c r="V50" s="80">
        <f>D50+U50</f>
        <v>187</v>
      </c>
      <c r="W50" s="375"/>
      <c r="X50" s="376"/>
      <c r="Y50" s="78">
        <f t="shared" si="1"/>
        <v>905</v>
      </c>
      <c r="Z50" s="79">
        <f>E50+I50+M50+Q50+U50</f>
        <v>665</v>
      </c>
      <c r="AA50" s="81">
        <f>AVERAGE(F50,J50,N50,R50,V50)</f>
        <v>181</v>
      </c>
      <c r="AB50" s="82">
        <f>AVERAGE(F50,J50,N50,R50,V50)-D50</f>
        <v>133</v>
      </c>
      <c r="AC50" s="383"/>
    </row>
    <row r="51" spans="2:29" s="62" customFormat="1" ht="17.25" customHeight="1" thickBot="1">
      <c r="B51" s="366" t="s">
        <v>157</v>
      </c>
      <c r="C51" s="367"/>
      <c r="D51" s="83">
        <v>48</v>
      </c>
      <c r="E51" s="84">
        <v>142</v>
      </c>
      <c r="F51" s="85">
        <f>D51+E51</f>
        <v>190</v>
      </c>
      <c r="G51" s="377"/>
      <c r="H51" s="378"/>
      <c r="I51" s="86">
        <v>107</v>
      </c>
      <c r="J51" s="85">
        <f>D51+I51</f>
        <v>155</v>
      </c>
      <c r="K51" s="377"/>
      <c r="L51" s="378"/>
      <c r="M51" s="86">
        <v>192</v>
      </c>
      <c r="N51" s="85">
        <f t="shared" si="2"/>
        <v>240</v>
      </c>
      <c r="O51" s="377"/>
      <c r="P51" s="378"/>
      <c r="Q51" s="84">
        <v>127</v>
      </c>
      <c r="R51" s="85">
        <f>D51+Q51</f>
        <v>175</v>
      </c>
      <c r="S51" s="377"/>
      <c r="T51" s="378"/>
      <c r="U51" s="84">
        <v>167</v>
      </c>
      <c r="V51" s="85">
        <f>D51+U51</f>
        <v>215</v>
      </c>
      <c r="W51" s="377"/>
      <c r="X51" s="378"/>
      <c r="Y51" s="85">
        <f t="shared" si="1"/>
        <v>975</v>
      </c>
      <c r="Z51" s="86">
        <f>E51+I51+M51+Q51+U51</f>
        <v>735</v>
      </c>
      <c r="AA51" s="87">
        <f>AVERAGE(F51,J51,N51,R51,V51)</f>
        <v>195</v>
      </c>
      <c r="AB51" s="88">
        <f>AVERAGE(F51,J51,N51,R51,V51)-D51</f>
        <v>147</v>
      </c>
      <c r="AC51" s="384"/>
    </row>
    <row r="52" spans="2:29" s="62" customFormat="1" ht="48" customHeight="1">
      <c r="B52" s="385" t="s">
        <v>71</v>
      </c>
      <c r="C52" s="386"/>
      <c r="D52" s="63">
        <f>SUM(D53:D55)</f>
        <v>107</v>
      </c>
      <c r="E52" s="64">
        <f>SUM(E53:E55)</f>
        <v>408</v>
      </c>
      <c r="F52" s="66">
        <f>SUM(F53:F55)</f>
        <v>515</v>
      </c>
      <c r="G52" s="66">
        <f>F48</f>
        <v>484</v>
      </c>
      <c r="H52" s="67" t="str">
        <f>B48</f>
        <v>Rägavere Huviklubi</v>
      </c>
      <c r="I52" s="108">
        <f>SUM(I53:I55)</f>
        <v>419</v>
      </c>
      <c r="J52" s="69">
        <f>SUM(J53:J55)</f>
        <v>526</v>
      </c>
      <c r="K52" s="66">
        <f>J44</f>
        <v>492</v>
      </c>
      <c r="L52" s="67" t="str">
        <f>B44</f>
        <v>AQVA</v>
      </c>
      <c r="M52" s="72">
        <f>SUM(M53:M55)</f>
        <v>422</v>
      </c>
      <c r="N52" s="66">
        <f>SUM(N53:N55)</f>
        <v>529</v>
      </c>
      <c r="O52" s="66">
        <f>N40</f>
        <v>603</v>
      </c>
      <c r="P52" s="67" t="str">
        <f>B40</f>
        <v>Aru Rail</v>
      </c>
      <c r="Q52" s="72">
        <f>SUM(Q53:Q55)</f>
        <v>429</v>
      </c>
      <c r="R52" s="66">
        <f>SUM(R53:R55)</f>
        <v>536</v>
      </c>
      <c r="S52" s="66">
        <f>R56</f>
        <v>543</v>
      </c>
      <c r="T52" s="67" t="str">
        <f>B56</f>
        <v>Latestoil</v>
      </c>
      <c r="U52" s="72">
        <f>SUM(U53:U55)</f>
        <v>420</v>
      </c>
      <c r="V52" s="66">
        <f>SUM(V53:V55)</f>
        <v>527</v>
      </c>
      <c r="W52" s="66">
        <f>V60</f>
        <v>556</v>
      </c>
      <c r="X52" s="67" t="str">
        <f>B60</f>
        <v>Verx</v>
      </c>
      <c r="Y52" s="73">
        <f t="shared" si="1"/>
        <v>2633</v>
      </c>
      <c r="Z52" s="71">
        <f>SUM(Z53:Z55)</f>
        <v>2098</v>
      </c>
      <c r="AA52" s="91">
        <f>AVERAGE(AA53,AA54,AA55)</f>
        <v>175.5333333333333</v>
      </c>
      <c r="AB52" s="75">
        <f>AVERAGE(AB53,AB54,AB55)</f>
        <v>139.86666666666665</v>
      </c>
      <c r="AC52" s="382">
        <f>G53+K53+O53+S53+W53</f>
        <v>2</v>
      </c>
    </row>
    <row r="53" spans="2:29" s="62" customFormat="1" ht="17.25" customHeight="1">
      <c r="B53" s="355" t="s">
        <v>86</v>
      </c>
      <c r="C53" s="356"/>
      <c r="D53" s="76">
        <v>60</v>
      </c>
      <c r="E53" s="79">
        <v>67</v>
      </c>
      <c r="F53" s="78">
        <f>D53+E53</f>
        <v>127</v>
      </c>
      <c r="G53" s="373">
        <v>1</v>
      </c>
      <c r="H53" s="374"/>
      <c r="I53" s="79">
        <v>107</v>
      </c>
      <c r="J53" s="78">
        <f>D53+I53</f>
        <v>167</v>
      </c>
      <c r="K53" s="373">
        <v>1</v>
      </c>
      <c r="L53" s="374"/>
      <c r="M53" s="79">
        <v>75</v>
      </c>
      <c r="N53" s="78">
        <f t="shared" si="2"/>
        <v>135</v>
      </c>
      <c r="O53" s="373">
        <v>0</v>
      </c>
      <c r="P53" s="374"/>
      <c r="Q53" s="77">
        <v>101</v>
      </c>
      <c r="R53" s="80">
        <f>D53+Q53</f>
        <v>161</v>
      </c>
      <c r="S53" s="373">
        <v>0</v>
      </c>
      <c r="T53" s="374"/>
      <c r="U53" s="77">
        <v>81</v>
      </c>
      <c r="V53" s="80">
        <f>D53+U53</f>
        <v>141</v>
      </c>
      <c r="W53" s="373">
        <v>0</v>
      </c>
      <c r="X53" s="374"/>
      <c r="Y53" s="78">
        <f t="shared" si="1"/>
        <v>731</v>
      </c>
      <c r="Z53" s="79">
        <f>E53+I53+M53+Q53+U53</f>
        <v>431</v>
      </c>
      <c r="AA53" s="81">
        <f>AVERAGE(F53,J53,N53,R53,V53)</f>
        <v>146.2</v>
      </c>
      <c r="AB53" s="82">
        <f>AVERAGE(F53,J53,N53,R53,V53)-D53</f>
        <v>86.19999999999999</v>
      </c>
      <c r="AC53" s="383"/>
    </row>
    <row r="54" spans="2:29" s="62" customFormat="1" ht="17.25" customHeight="1">
      <c r="B54" s="355" t="s">
        <v>85</v>
      </c>
      <c r="C54" s="356"/>
      <c r="D54" s="76">
        <v>36</v>
      </c>
      <c r="E54" s="95">
        <v>126</v>
      </c>
      <c r="F54" s="78">
        <f>D54+E54</f>
        <v>162</v>
      </c>
      <c r="G54" s="375"/>
      <c r="H54" s="376"/>
      <c r="I54" s="79">
        <v>153</v>
      </c>
      <c r="J54" s="78">
        <f>D54+I54</f>
        <v>189</v>
      </c>
      <c r="K54" s="375"/>
      <c r="L54" s="376"/>
      <c r="M54" s="79">
        <v>146</v>
      </c>
      <c r="N54" s="78">
        <f t="shared" si="2"/>
        <v>182</v>
      </c>
      <c r="O54" s="375"/>
      <c r="P54" s="376"/>
      <c r="Q54" s="77">
        <v>146</v>
      </c>
      <c r="R54" s="80">
        <f>D54+Q54</f>
        <v>182</v>
      </c>
      <c r="S54" s="375"/>
      <c r="T54" s="376"/>
      <c r="U54" s="77">
        <v>160</v>
      </c>
      <c r="V54" s="80">
        <f>D54+U54</f>
        <v>196</v>
      </c>
      <c r="W54" s="375"/>
      <c r="X54" s="376"/>
      <c r="Y54" s="78">
        <f t="shared" si="1"/>
        <v>911</v>
      </c>
      <c r="Z54" s="79">
        <f>E54+I54+M54+Q54+U54</f>
        <v>731</v>
      </c>
      <c r="AA54" s="81">
        <f>AVERAGE(F54,J54,N54,R54,V54)</f>
        <v>182.2</v>
      </c>
      <c r="AB54" s="82">
        <f>AVERAGE(F54,J54,N54,R54,V54)-D54</f>
        <v>146.2</v>
      </c>
      <c r="AC54" s="383"/>
    </row>
    <row r="55" spans="2:29" s="62" customFormat="1" ht="17.25" customHeight="1" thickBot="1">
      <c r="B55" s="366" t="s">
        <v>84</v>
      </c>
      <c r="C55" s="367"/>
      <c r="D55" s="83">
        <v>11</v>
      </c>
      <c r="E55" s="84">
        <v>215</v>
      </c>
      <c r="F55" s="78">
        <f>D55+E55</f>
        <v>226</v>
      </c>
      <c r="G55" s="377"/>
      <c r="H55" s="378"/>
      <c r="I55" s="86">
        <v>159</v>
      </c>
      <c r="J55" s="85">
        <f>D55+I55</f>
        <v>170</v>
      </c>
      <c r="K55" s="377"/>
      <c r="L55" s="378"/>
      <c r="M55" s="86">
        <v>201</v>
      </c>
      <c r="N55" s="85">
        <f t="shared" si="2"/>
        <v>212</v>
      </c>
      <c r="O55" s="377"/>
      <c r="P55" s="378"/>
      <c r="Q55" s="84">
        <v>182</v>
      </c>
      <c r="R55" s="85">
        <f>D55+Q55</f>
        <v>193</v>
      </c>
      <c r="S55" s="377"/>
      <c r="T55" s="378"/>
      <c r="U55" s="84">
        <v>179</v>
      </c>
      <c r="V55" s="85">
        <f>D55+U55</f>
        <v>190</v>
      </c>
      <c r="W55" s="377"/>
      <c r="X55" s="378"/>
      <c r="Y55" s="85">
        <f t="shared" si="1"/>
        <v>991</v>
      </c>
      <c r="Z55" s="86">
        <f>E55+I55+M55+Q55+U55</f>
        <v>936</v>
      </c>
      <c r="AA55" s="87">
        <f>AVERAGE(F55,J55,N55,R55,V55)</f>
        <v>198.2</v>
      </c>
      <c r="AB55" s="88">
        <f>AVERAGE(F55,J55,N55,R55,V55)-D55</f>
        <v>187.2</v>
      </c>
      <c r="AC55" s="384"/>
    </row>
    <row r="56" spans="2:29" s="62" customFormat="1" ht="48.75" customHeight="1">
      <c r="B56" s="389" t="s">
        <v>58</v>
      </c>
      <c r="C56" s="389"/>
      <c r="D56" s="63">
        <f>SUM(D57:D59)</f>
        <v>69</v>
      </c>
      <c r="E56" s="64">
        <f>SUM(E57:E59)</f>
        <v>488</v>
      </c>
      <c r="F56" s="92">
        <f>SUM(F57:F59)</f>
        <v>557</v>
      </c>
      <c r="G56" s="66">
        <f>F44</f>
        <v>515</v>
      </c>
      <c r="H56" s="67" t="str">
        <f>B44</f>
        <v>AQVA</v>
      </c>
      <c r="I56" s="108">
        <f>SUM(I57:I59)</f>
        <v>508</v>
      </c>
      <c r="J56" s="69">
        <f>SUM(J57:J59)</f>
        <v>577</v>
      </c>
      <c r="K56" s="66">
        <f>J40</f>
        <v>542</v>
      </c>
      <c r="L56" s="67" t="str">
        <f>B40</f>
        <v>Aru Rail</v>
      </c>
      <c r="M56" s="72">
        <f>SUM(M57:M59)</f>
        <v>588</v>
      </c>
      <c r="N56" s="66">
        <f>SUM(N57:N59)</f>
        <v>657</v>
      </c>
      <c r="O56" s="66">
        <f>N60</f>
        <v>663</v>
      </c>
      <c r="P56" s="67" t="str">
        <f>B60</f>
        <v>Verx</v>
      </c>
      <c r="Q56" s="72">
        <f>SUM(Q57:Q59)</f>
        <v>474</v>
      </c>
      <c r="R56" s="66">
        <f>SUM(R57:R59)</f>
        <v>543</v>
      </c>
      <c r="S56" s="66">
        <f>R52</f>
        <v>536</v>
      </c>
      <c r="T56" s="67" t="str">
        <f>B52</f>
        <v>Raudtee</v>
      </c>
      <c r="U56" s="72">
        <f>SUM(U57:U59)</f>
        <v>535</v>
      </c>
      <c r="V56" s="66">
        <f>SUM(V57:V59)</f>
        <v>604</v>
      </c>
      <c r="W56" s="66">
        <f>V48</f>
        <v>552</v>
      </c>
      <c r="X56" s="67" t="str">
        <f>B48</f>
        <v>Rägavere Huviklubi</v>
      </c>
      <c r="Y56" s="73">
        <f t="shared" si="1"/>
        <v>2938</v>
      </c>
      <c r="Z56" s="71">
        <f>SUM(Z57:Z59)</f>
        <v>2593</v>
      </c>
      <c r="AA56" s="91">
        <f>AVERAGE(AA57,AA58,AA59)</f>
        <v>195.86666666666665</v>
      </c>
      <c r="AB56" s="75">
        <f>AVERAGE(AB57,AB58,AB59)</f>
        <v>172.86666666666665</v>
      </c>
      <c r="AC56" s="382">
        <f>G57+K57+O57+S57+W57</f>
        <v>4</v>
      </c>
    </row>
    <row r="57" spans="2:29" s="62" customFormat="1" ht="17.25" customHeight="1">
      <c r="B57" s="361" t="s">
        <v>122</v>
      </c>
      <c r="C57" s="361"/>
      <c r="D57" s="76">
        <v>26</v>
      </c>
      <c r="E57" s="79">
        <v>159</v>
      </c>
      <c r="F57" s="78">
        <f>D57+E57</f>
        <v>185</v>
      </c>
      <c r="G57" s="373">
        <v>1</v>
      </c>
      <c r="H57" s="374"/>
      <c r="I57" s="79">
        <v>157</v>
      </c>
      <c r="J57" s="78">
        <f>D57+I57</f>
        <v>183</v>
      </c>
      <c r="K57" s="373">
        <v>1</v>
      </c>
      <c r="L57" s="374"/>
      <c r="M57" s="79">
        <v>241</v>
      </c>
      <c r="N57" s="78">
        <f t="shared" si="2"/>
        <v>267</v>
      </c>
      <c r="O57" s="373">
        <v>0</v>
      </c>
      <c r="P57" s="374"/>
      <c r="Q57" s="77">
        <v>142</v>
      </c>
      <c r="R57" s="80">
        <f>D57+Q57</f>
        <v>168</v>
      </c>
      <c r="S57" s="373">
        <v>1</v>
      </c>
      <c r="T57" s="374"/>
      <c r="U57" s="77">
        <v>199</v>
      </c>
      <c r="V57" s="80">
        <f>D57+U57</f>
        <v>225</v>
      </c>
      <c r="W57" s="373">
        <v>1</v>
      </c>
      <c r="X57" s="374"/>
      <c r="Y57" s="78">
        <f t="shared" si="1"/>
        <v>1028</v>
      </c>
      <c r="Z57" s="79">
        <f>E57+I57+M57+Q57+U57</f>
        <v>898</v>
      </c>
      <c r="AA57" s="81">
        <f>AVERAGE(F57,J57,N57,R57,V57)</f>
        <v>205.6</v>
      </c>
      <c r="AB57" s="82">
        <f>AVERAGE(F57,J57,N57,R57,V57)-D57</f>
        <v>179.6</v>
      </c>
      <c r="AC57" s="383"/>
    </row>
    <row r="58" spans="2:29" s="62" customFormat="1" ht="17.25" customHeight="1">
      <c r="B58" s="361" t="s">
        <v>123</v>
      </c>
      <c r="C58" s="361"/>
      <c r="D58" s="76">
        <v>39</v>
      </c>
      <c r="E58" s="77">
        <v>150</v>
      </c>
      <c r="F58" s="78">
        <f>D58+E58</f>
        <v>189</v>
      </c>
      <c r="G58" s="375"/>
      <c r="H58" s="376"/>
      <c r="I58" s="79">
        <v>149</v>
      </c>
      <c r="J58" s="78">
        <f>D58+I58</f>
        <v>188</v>
      </c>
      <c r="K58" s="375"/>
      <c r="L58" s="376"/>
      <c r="M58" s="79">
        <v>151</v>
      </c>
      <c r="N58" s="78">
        <f t="shared" si="2"/>
        <v>190</v>
      </c>
      <c r="O58" s="375"/>
      <c r="P58" s="376"/>
      <c r="Q58" s="77">
        <v>134</v>
      </c>
      <c r="R58" s="80">
        <f>D58+Q58</f>
        <v>173</v>
      </c>
      <c r="S58" s="375"/>
      <c r="T58" s="376"/>
      <c r="U58" s="77">
        <v>142</v>
      </c>
      <c r="V58" s="80">
        <f>D58+U58</f>
        <v>181</v>
      </c>
      <c r="W58" s="375"/>
      <c r="X58" s="376"/>
      <c r="Y58" s="78">
        <f t="shared" si="1"/>
        <v>921</v>
      </c>
      <c r="Z58" s="79">
        <f>E58+I58+M58+Q58+U58</f>
        <v>726</v>
      </c>
      <c r="AA58" s="81">
        <f>AVERAGE(F58,J58,N58,R58,V58)</f>
        <v>184.2</v>
      </c>
      <c r="AB58" s="82">
        <f>AVERAGE(F58,J58,N58,R58,V58)-D58</f>
        <v>145.2</v>
      </c>
      <c r="AC58" s="383"/>
    </row>
    <row r="59" spans="2:29" s="62" customFormat="1" ht="17.25" customHeight="1" thickBot="1">
      <c r="B59" s="370" t="s">
        <v>124</v>
      </c>
      <c r="C59" s="370"/>
      <c r="D59" s="83">
        <v>4</v>
      </c>
      <c r="E59" s="84">
        <v>179</v>
      </c>
      <c r="F59" s="78">
        <f>D59+E59</f>
        <v>183</v>
      </c>
      <c r="G59" s="377"/>
      <c r="H59" s="378"/>
      <c r="I59" s="251">
        <v>202</v>
      </c>
      <c r="J59" s="85">
        <f>D59+I59</f>
        <v>206</v>
      </c>
      <c r="K59" s="377"/>
      <c r="L59" s="378"/>
      <c r="M59" s="86">
        <v>196</v>
      </c>
      <c r="N59" s="85">
        <f t="shared" si="2"/>
        <v>200</v>
      </c>
      <c r="O59" s="377"/>
      <c r="P59" s="378"/>
      <c r="Q59" s="84">
        <v>198</v>
      </c>
      <c r="R59" s="85">
        <f>D59+Q59</f>
        <v>202</v>
      </c>
      <c r="S59" s="377"/>
      <c r="T59" s="378"/>
      <c r="U59" s="84">
        <v>194</v>
      </c>
      <c r="V59" s="85">
        <f>D59+U59</f>
        <v>198</v>
      </c>
      <c r="W59" s="377"/>
      <c r="X59" s="378"/>
      <c r="Y59" s="85">
        <f t="shared" si="1"/>
        <v>989</v>
      </c>
      <c r="Z59" s="86">
        <f>E59+I59+M59+Q59+U59</f>
        <v>969</v>
      </c>
      <c r="AA59" s="87">
        <f>AVERAGE(F59,J59,N59,R59,V59)</f>
        <v>197.8</v>
      </c>
      <c r="AB59" s="88">
        <f>AVERAGE(F59,J59,N59,R59,V59)-D59</f>
        <v>193.8</v>
      </c>
      <c r="AC59" s="384"/>
    </row>
    <row r="60" spans="2:29" s="62" customFormat="1" ht="49.5" customHeight="1">
      <c r="B60" s="350" t="s">
        <v>61</v>
      </c>
      <c r="C60" s="350"/>
      <c r="D60" s="63">
        <f>SUM(D61:D63)</f>
        <v>71</v>
      </c>
      <c r="E60" s="64">
        <f>SUM(E61:E63)</f>
        <v>526</v>
      </c>
      <c r="F60" s="92">
        <f>SUM(F61:F63)</f>
        <v>597</v>
      </c>
      <c r="G60" s="92">
        <f>F40</f>
        <v>553</v>
      </c>
      <c r="H60" s="70" t="str">
        <f>B40</f>
        <v>Aru Rail</v>
      </c>
      <c r="I60" s="68">
        <f>SUM(I61:I63)</f>
        <v>601</v>
      </c>
      <c r="J60" s="69">
        <f>SUM(J61:J63)</f>
        <v>672</v>
      </c>
      <c r="K60" s="66">
        <f>J48</f>
        <v>494</v>
      </c>
      <c r="L60" s="67" t="str">
        <f>B48</f>
        <v>Rägavere Huviklubi</v>
      </c>
      <c r="M60" s="72">
        <f>SUM(M61:M63)</f>
        <v>592</v>
      </c>
      <c r="N60" s="66">
        <f>SUM(N61:N63)</f>
        <v>663</v>
      </c>
      <c r="O60" s="66">
        <f>N56</f>
        <v>657</v>
      </c>
      <c r="P60" s="67" t="str">
        <f>B56</f>
        <v>Latestoil</v>
      </c>
      <c r="Q60" s="72">
        <f>SUM(Q61:Q63)</f>
        <v>532</v>
      </c>
      <c r="R60" s="66">
        <f>SUM(R61:R63)</f>
        <v>603</v>
      </c>
      <c r="S60" s="66">
        <f>R44</f>
        <v>481</v>
      </c>
      <c r="T60" s="67" t="str">
        <f>B44</f>
        <v>AQVA</v>
      </c>
      <c r="U60" s="72">
        <f>SUM(U61:U63)</f>
        <v>485</v>
      </c>
      <c r="V60" s="66">
        <f>SUM(V61:V63)</f>
        <v>556</v>
      </c>
      <c r="W60" s="66">
        <f>V52</f>
        <v>527</v>
      </c>
      <c r="X60" s="67" t="str">
        <f>B52</f>
        <v>Raudtee</v>
      </c>
      <c r="Y60" s="73">
        <f t="shared" si="1"/>
        <v>3091</v>
      </c>
      <c r="Z60" s="71">
        <f>SUM(Z61:Z63)</f>
        <v>2736</v>
      </c>
      <c r="AA60" s="91">
        <f>AVERAGE(AA61,AA62,AA63)</f>
        <v>206.0666666666667</v>
      </c>
      <c r="AB60" s="75">
        <f>AVERAGE(AB61,AB62,AB63)</f>
        <v>182.4</v>
      </c>
      <c r="AC60" s="382">
        <f>G61+K61+O61+S61+W61</f>
        <v>5</v>
      </c>
    </row>
    <row r="61" spans="2:29" s="62" customFormat="1" ht="18.75" customHeight="1">
      <c r="B61" s="361" t="s">
        <v>125</v>
      </c>
      <c r="C61" s="361"/>
      <c r="D61" s="76">
        <v>13</v>
      </c>
      <c r="E61" s="77">
        <v>172</v>
      </c>
      <c r="F61" s="78">
        <f>D61+E61</f>
        <v>185</v>
      </c>
      <c r="G61" s="373">
        <v>1</v>
      </c>
      <c r="H61" s="374"/>
      <c r="I61" s="79">
        <v>223</v>
      </c>
      <c r="J61" s="78">
        <f>D61+I61</f>
        <v>236</v>
      </c>
      <c r="K61" s="373">
        <v>1</v>
      </c>
      <c r="L61" s="374"/>
      <c r="M61" s="79">
        <v>191</v>
      </c>
      <c r="N61" s="78">
        <f t="shared" si="2"/>
        <v>204</v>
      </c>
      <c r="O61" s="373">
        <v>1</v>
      </c>
      <c r="P61" s="374"/>
      <c r="Q61" s="77">
        <v>201</v>
      </c>
      <c r="R61" s="80">
        <f>D61+Q61</f>
        <v>214</v>
      </c>
      <c r="S61" s="373">
        <v>1</v>
      </c>
      <c r="T61" s="374"/>
      <c r="U61" s="77">
        <v>161</v>
      </c>
      <c r="V61" s="80">
        <f>D61+U61</f>
        <v>174</v>
      </c>
      <c r="W61" s="373">
        <v>1</v>
      </c>
      <c r="X61" s="374"/>
      <c r="Y61" s="78">
        <f>F61+J61+N61+R61+V61</f>
        <v>1013</v>
      </c>
      <c r="Z61" s="79">
        <f>E61+I61+M61+Q61+U61</f>
        <v>948</v>
      </c>
      <c r="AA61" s="81">
        <f>AVERAGE(F61,J61,N61,R61,V61)</f>
        <v>202.6</v>
      </c>
      <c r="AB61" s="82">
        <f>AVERAGE(F61,J61,N61,R61,V61)-D61</f>
        <v>189.6</v>
      </c>
      <c r="AC61" s="383"/>
    </row>
    <row r="62" spans="2:29" s="62" customFormat="1" ht="18" customHeight="1">
      <c r="B62" s="361" t="s">
        <v>140</v>
      </c>
      <c r="C62" s="361"/>
      <c r="D62" s="76">
        <v>20</v>
      </c>
      <c r="E62" s="77">
        <v>200</v>
      </c>
      <c r="F62" s="78">
        <f>D62+E62</f>
        <v>220</v>
      </c>
      <c r="G62" s="375"/>
      <c r="H62" s="376"/>
      <c r="I62" s="79">
        <v>186</v>
      </c>
      <c r="J62" s="78">
        <f>D62+I62</f>
        <v>206</v>
      </c>
      <c r="K62" s="375"/>
      <c r="L62" s="376"/>
      <c r="M62" s="79">
        <v>199</v>
      </c>
      <c r="N62" s="78">
        <f t="shared" si="2"/>
        <v>219</v>
      </c>
      <c r="O62" s="375"/>
      <c r="P62" s="376"/>
      <c r="Q62" s="77">
        <v>189</v>
      </c>
      <c r="R62" s="80">
        <f>D62+Q62</f>
        <v>209</v>
      </c>
      <c r="S62" s="375"/>
      <c r="T62" s="376"/>
      <c r="U62" s="77">
        <v>169</v>
      </c>
      <c r="V62" s="80">
        <f>D62+U62</f>
        <v>189</v>
      </c>
      <c r="W62" s="375"/>
      <c r="X62" s="376"/>
      <c r="Y62" s="78">
        <f>F62+J62+N62+R62+V62</f>
        <v>1043</v>
      </c>
      <c r="Z62" s="79">
        <f>E62+I62+M62+Q62+U62</f>
        <v>943</v>
      </c>
      <c r="AA62" s="81">
        <f>AVERAGE(F62,J62,N62,R62,V62)</f>
        <v>208.6</v>
      </c>
      <c r="AB62" s="82">
        <f>AVERAGE(F62,J62,N62,R62,V62)-D62</f>
        <v>188.6</v>
      </c>
      <c r="AC62" s="383"/>
    </row>
    <row r="63" spans="2:29" s="62" customFormat="1" ht="18" customHeight="1" thickBot="1">
      <c r="B63" s="370" t="s">
        <v>126</v>
      </c>
      <c r="C63" s="370"/>
      <c r="D63" s="83">
        <v>38</v>
      </c>
      <c r="E63" s="84">
        <v>154</v>
      </c>
      <c r="F63" s="85">
        <f>D63+E63</f>
        <v>192</v>
      </c>
      <c r="G63" s="377"/>
      <c r="H63" s="378"/>
      <c r="I63" s="86">
        <v>192</v>
      </c>
      <c r="J63" s="85">
        <f>D63+I63</f>
        <v>230</v>
      </c>
      <c r="K63" s="377"/>
      <c r="L63" s="378"/>
      <c r="M63" s="86">
        <v>202</v>
      </c>
      <c r="N63" s="85">
        <f t="shared" si="2"/>
        <v>240</v>
      </c>
      <c r="O63" s="377"/>
      <c r="P63" s="378"/>
      <c r="Q63" s="86">
        <v>142</v>
      </c>
      <c r="R63" s="85">
        <f>D63+Q63</f>
        <v>180</v>
      </c>
      <c r="S63" s="377"/>
      <c r="T63" s="378"/>
      <c r="U63" s="86">
        <v>155</v>
      </c>
      <c r="V63" s="85">
        <f>D63+U63</f>
        <v>193</v>
      </c>
      <c r="W63" s="377"/>
      <c r="X63" s="378"/>
      <c r="Y63" s="85">
        <f>F63+J63+N63+R63+V63</f>
        <v>1035</v>
      </c>
      <c r="Z63" s="86">
        <f>E63+I63+M63+Q63+U63</f>
        <v>845</v>
      </c>
      <c r="AA63" s="87">
        <f>AVERAGE(F63,J63,N63,R63,V63)</f>
        <v>207</v>
      </c>
      <c r="AB63" s="88">
        <f>AVERAGE(F63,J63,N63,R63,V63)-D63</f>
        <v>169</v>
      </c>
      <c r="AC63" s="384"/>
    </row>
    <row r="64" spans="2:29" s="62" customFormat="1" ht="18" customHeight="1">
      <c r="B64" s="96"/>
      <c r="C64" s="96"/>
      <c r="D64" s="97"/>
      <c r="E64" s="98"/>
      <c r="F64" s="99"/>
      <c r="G64" s="100"/>
      <c r="H64" s="100"/>
      <c r="I64" s="98"/>
      <c r="J64" s="99"/>
      <c r="K64" s="100"/>
      <c r="L64" s="100"/>
      <c r="M64" s="98"/>
      <c r="N64" s="99"/>
      <c r="O64" s="100"/>
      <c r="P64" s="100"/>
      <c r="Q64" s="98"/>
      <c r="R64" s="99"/>
      <c r="S64" s="100"/>
      <c r="T64" s="100"/>
      <c r="U64" s="98"/>
      <c r="V64" s="99"/>
      <c r="W64" s="100"/>
      <c r="X64" s="100"/>
      <c r="Y64" s="99"/>
      <c r="Z64" s="98"/>
      <c r="AA64" s="102"/>
      <c r="AB64" s="101"/>
      <c r="AC64" s="103"/>
    </row>
    <row r="65" spans="2:29" s="62" customFormat="1" ht="18" customHeight="1">
      <c r="B65" s="96"/>
      <c r="C65" s="96"/>
      <c r="D65" s="97"/>
      <c r="E65" s="98"/>
      <c r="F65" s="99"/>
      <c r="G65" s="100"/>
      <c r="H65" s="100"/>
      <c r="I65" s="98"/>
      <c r="J65" s="99"/>
      <c r="K65" s="100"/>
      <c r="L65" s="100"/>
      <c r="M65" s="98"/>
      <c r="N65" s="99"/>
      <c r="O65" s="100"/>
      <c r="P65" s="100"/>
      <c r="Q65" s="98"/>
      <c r="R65" s="99"/>
      <c r="S65" s="100"/>
      <c r="T65" s="100"/>
      <c r="U65" s="98"/>
      <c r="V65" s="99"/>
      <c r="W65" s="100"/>
      <c r="X65" s="100"/>
      <c r="Y65" s="99"/>
      <c r="Z65" s="98"/>
      <c r="AA65" s="102"/>
      <c r="AB65" s="101"/>
      <c r="AC65" s="103"/>
    </row>
    <row r="66" spans="2:29" s="62" customFormat="1" ht="18" customHeight="1">
      <c r="B66" s="96"/>
      <c r="C66" s="96"/>
      <c r="D66" s="97"/>
      <c r="E66" s="98"/>
      <c r="F66" s="99"/>
      <c r="G66" s="100"/>
      <c r="H66" s="100"/>
      <c r="I66" s="98"/>
      <c r="J66" s="99"/>
      <c r="K66" s="100"/>
      <c r="L66" s="100"/>
      <c r="M66" s="98"/>
      <c r="N66" s="99"/>
      <c r="O66" s="100"/>
      <c r="P66" s="100"/>
      <c r="Q66" s="98"/>
      <c r="R66" s="99"/>
      <c r="S66" s="100"/>
      <c r="T66" s="100"/>
      <c r="U66" s="98"/>
      <c r="V66" s="99"/>
      <c r="W66" s="100"/>
      <c r="X66" s="100"/>
      <c r="Y66" s="99"/>
      <c r="Z66" s="98"/>
      <c r="AA66" s="102"/>
      <c r="AB66" s="101"/>
      <c r="AC66" s="103"/>
    </row>
    <row r="67" spans="2:29" s="62" customFormat="1" ht="18" customHeight="1">
      <c r="B67" s="96"/>
      <c r="C67" s="96"/>
      <c r="D67" s="97"/>
      <c r="E67" s="98"/>
      <c r="F67" s="99"/>
      <c r="G67" s="100"/>
      <c r="H67" s="100"/>
      <c r="I67" s="98"/>
      <c r="J67" s="99"/>
      <c r="K67" s="100"/>
      <c r="L67" s="100"/>
      <c r="M67" s="98"/>
      <c r="N67" s="99"/>
      <c r="O67" s="100"/>
      <c r="P67" s="100"/>
      <c r="Q67" s="98"/>
      <c r="R67" s="99"/>
      <c r="S67" s="100"/>
      <c r="T67" s="100"/>
      <c r="U67" s="98"/>
      <c r="V67" s="99"/>
      <c r="W67" s="100"/>
      <c r="X67" s="100"/>
      <c r="Y67" s="99"/>
      <c r="Z67" s="98"/>
      <c r="AA67" s="102"/>
      <c r="AB67" s="101"/>
      <c r="AC67" s="103"/>
    </row>
    <row r="68" spans="2:29" ht="18" customHeight="1">
      <c r="B68" s="1"/>
      <c r="C68" s="1"/>
      <c r="D68" s="1"/>
      <c r="E68" s="42"/>
      <c r="F68" s="4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42"/>
    </row>
    <row r="69" spans="2:29" ht="20.25" customHeight="1">
      <c r="B69" s="186"/>
      <c r="C69" s="186"/>
      <c r="D69" s="1"/>
      <c r="E69" s="42"/>
      <c r="F69" s="398" t="s">
        <v>183</v>
      </c>
      <c r="G69" s="398"/>
      <c r="H69" s="398"/>
      <c r="I69" s="398"/>
      <c r="J69" s="398"/>
      <c r="K69" s="398"/>
      <c r="L69" s="398"/>
      <c r="M69" s="398"/>
      <c r="N69" s="398"/>
      <c r="O69" s="398"/>
      <c r="P69" s="398"/>
      <c r="Q69" s="398"/>
      <c r="R69" s="398"/>
      <c r="S69" s="1"/>
      <c r="T69" s="1"/>
      <c r="U69" s="1"/>
      <c r="V69" s="1"/>
      <c r="W69" s="392" t="s">
        <v>79</v>
      </c>
      <c r="X69" s="392"/>
      <c r="Y69" s="392"/>
      <c r="Z69" s="392"/>
      <c r="AA69" s="1"/>
      <c r="AB69" s="1"/>
      <c r="AC69" s="42"/>
    </row>
    <row r="70" spans="2:29" ht="27" customHeight="1" thickBot="1">
      <c r="B70" s="204" t="s">
        <v>66</v>
      </c>
      <c r="C70" s="205"/>
      <c r="D70" s="1"/>
      <c r="E70" s="42"/>
      <c r="F70" s="398"/>
      <c r="G70" s="398"/>
      <c r="H70" s="398"/>
      <c r="I70" s="398"/>
      <c r="J70" s="398"/>
      <c r="K70" s="398"/>
      <c r="L70" s="398"/>
      <c r="M70" s="398"/>
      <c r="N70" s="398"/>
      <c r="O70" s="398"/>
      <c r="P70" s="398"/>
      <c r="Q70" s="398"/>
      <c r="R70" s="398"/>
      <c r="S70" s="1"/>
      <c r="T70" s="1"/>
      <c r="U70" s="1"/>
      <c r="V70" s="1"/>
      <c r="W70" s="415"/>
      <c r="X70" s="415"/>
      <c r="Y70" s="415"/>
      <c r="Z70" s="415"/>
      <c r="AA70" s="1"/>
      <c r="AB70" s="1"/>
      <c r="AC70" s="42"/>
    </row>
    <row r="71" spans="2:29" s="44" customFormat="1" ht="17.25" customHeight="1">
      <c r="B71" s="416" t="s">
        <v>1</v>
      </c>
      <c r="C71" s="417"/>
      <c r="D71" s="104" t="s">
        <v>31</v>
      </c>
      <c r="E71" s="45"/>
      <c r="F71" s="46" t="s">
        <v>35</v>
      </c>
      <c r="G71" s="396" t="s">
        <v>36</v>
      </c>
      <c r="H71" s="397"/>
      <c r="I71" s="47"/>
      <c r="J71" s="46" t="s">
        <v>37</v>
      </c>
      <c r="K71" s="396" t="s">
        <v>36</v>
      </c>
      <c r="L71" s="397"/>
      <c r="M71" s="48"/>
      <c r="N71" s="46" t="s">
        <v>38</v>
      </c>
      <c r="O71" s="396" t="s">
        <v>36</v>
      </c>
      <c r="P71" s="397"/>
      <c r="Q71" s="48"/>
      <c r="R71" s="46" t="s">
        <v>39</v>
      </c>
      <c r="S71" s="396" t="s">
        <v>36</v>
      </c>
      <c r="T71" s="397"/>
      <c r="U71" s="49"/>
      <c r="V71" s="46" t="s">
        <v>40</v>
      </c>
      <c r="W71" s="396" t="s">
        <v>36</v>
      </c>
      <c r="X71" s="397"/>
      <c r="Y71" s="110" t="s">
        <v>41</v>
      </c>
      <c r="Z71" s="50"/>
      <c r="AA71" s="51" t="s">
        <v>42</v>
      </c>
      <c r="AB71" s="52" t="s">
        <v>43</v>
      </c>
      <c r="AC71" s="277" t="s">
        <v>41</v>
      </c>
    </row>
    <row r="72" spans="2:29" s="44" customFormat="1" ht="17.25" customHeight="1" thickBot="1">
      <c r="B72" s="390" t="s">
        <v>44</v>
      </c>
      <c r="C72" s="391"/>
      <c r="D72" s="212"/>
      <c r="E72" s="53"/>
      <c r="F72" s="54" t="s">
        <v>45</v>
      </c>
      <c r="G72" s="387" t="s">
        <v>46</v>
      </c>
      <c r="H72" s="388"/>
      <c r="I72" s="55"/>
      <c r="J72" s="54" t="s">
        <v>45</v>
      </c>
      <c r="K72" s="387" t="s">
        <v>46</v>
      </c>
      <c r="L72" s="388"/>
      <c r="M72" s="54"/>
      <c r="N72" s="54" t="s">
        <v>45</v>
      </c>
      <c r="O72" s="387" t="s">
        <v>46</v>
      </c>
      <c r="P72" s="388"/>
      <c r="Q72" s="54"/>
      <c r="R72" s="54" t="s">
        <v>45</v>
      </c>
      <c r="S72" s="387" t="s">
        <v>46</v>
      </c>
      <c r="T72" s="388"/>
      <c r="U72" s="56"/>
      <c r="V72" s="54" t="s">
        <v>45</v>
      </c>
      <c r="W72" s="387" t="s">
        <v>46</v>
      </c>
      <c r="X72" s="388"/>
      <c r="Y72" s="57" t="s">
        <v>45</v>
      </c>
      <c r="Z72" s="58" t="s">
        <v>47</v>
      </c>
      <c r="AA72" s="59" t="s">
        <v>48</v>
      </c>
      <c r="AB72" s="60" t="s">
        <v>49</v>
      </c>
      <c r="AC72" s="61" t="s">
        <v>50</v>
      </c>
    </row>
    <row r="73" spans="2:29" s="62" customFormat="1" ht="49.5" customHeight="1">
      <c r="B73" s="364" t="s">
        <v>130</v>
      </c>
      <c r="C73" s="365"/>
      <c r="D73" s="63">
        <f>SUM(D74:D76)</f>
        <v>112</v>
      </c>
      <c r="E73" s="64">
        <f>SUM(E74:E76)</f>
        <v>414</v>
      </c>
      <c r="F73" s="92">
        <f>SUM(F74:F76)</f>
        <v>526</v>
      </c>
      <c r="G73" s="66">
        <f>F93</f>
        <v>476</v>
      </c>
      <c r="H73" s="67" t="str">
        <f>B93</f>
        <v>Wiru Auto</v>
      </c>
      <c r="I73" s="68">
        <f>SUM(I74:I76)</f>
        <v>400</v>
      </c>
      <c r="J73" s="69">
        <f>SUM(J74:J76)</f>
        <v>512</v>
      </c>
      <c r="K73" s="69">
        <f>J89</f>
        <v>573</v>
      </c>
      <c r="L73" s="70" t="str">
        <f>B89</f>
        <v>IRIS Fiber</v>
      </c>
      <c r="M73" s="72">
        <f>SUM(M74:M76)</f>
        <v>388</v>
      </c>
      <c r="N73" s="66">
        <f>SUM(N74:N76)</f>
        <v>500</v>
      </c>
      <c r="O73" s="66">
        <f>N85</f>
        <v>523</v>
      </c>
      <c r="P73" s="67" t="str">
        <f>B85</f>
        <v>Kunda Trans</v>
      </c>
      <c r="Q73" s="72">
        <f>SUM(Q74:Q76)</f>
        <v>413</v>
      </c>
      <c r="R73" s="66">
        <f>SUM(R74:R76)</f>
        <v>525</v>
      </c>
      <c r="S73" s="66">
        <f>R81</f>
        <v>490</v>
      </c>
      <c r="T73" s="67" t="str">
        <f>B81</f>
        <v>Lajos</v>
      </c>
      <c r="U73" s="72">
        <f>SUM(U74:U76)</f>
        <v>418</v>
      </c>
      <c r="V73" s="66">
        <f>SUM(V74:V76)</f>
        <v>530</v>
      </c>
      <c r="W73" s="66">
        <f>V77</f>
        <v>608</v>
      </c>
      <c r="X73" s="67" t="str">
        <f>B77</f>
        <v>Dan Arpo</v>
      </c>
      <c r="Y73" s="73">
        <f aca="true" t="shared" si="3" ref="Y73:Y93">F73+J73+N73+R73+V73</f>
        <v>2593</v>
      </c>
      <c r="Z73" s="71">
        <f>SUM(Z74:Z76)</f>
        <v>2033</v>
      </c>
      <c r="AA73" s="74">
        <f>AVERAGE(AA74,AA75,AA76)</f>
        <v>172.86666666666667</v>
      </c>
      <c r="AB73" s="75">
        <f>AVERAGE(AB74,AB75,AB76)</f>
        <v>135.53333333333333</v>
      </c>
      <c r="AC73" s="382">
        <f>G74+K74+O74+S74+W74</f>
        <v>2</v>
      </c>
    </row>
    <row r="74" spans="2:29" s="62" customFormat="1" ht="17.25" customHeight="1">
      <c r="B74" s="357" t="s">
        <v>131</v>
      </c>
      <c r="C74" s="354"/>
      <c r="D74" s="76">
        <v>58</v>
      </c>
      <c r="E74" s="77">
        <v>104</v>
      </c>
      <c r="F74" s="78">
        <f>D74+E74</f>
        <v>162</v>
      </c>
      <c r="G74" s="373">
        <v>1</v>
      </c>
      <c r="H74" s="374"/>
      <c r="I74" s="79">
        <v>97</v>
      </c>
      <c r="J74" s="78">
        <f>D74+I74</f>
        <v>155</v>
      </c>
      <c r="K74" s="373">
        <v>0</v>
      </c>
      <c r="L74" s="374"/>
      <c r="M74" s="79">
        <v>80</v>
      </c>
      <c r="N74" s="78">
        <f>D74+M74</f>
        <v>138</v>
      </c>
      <c r="O74" s="373">
        <v>0</v>
      </c>
      <c r="P74" s="374"/>
      <c r="Q74" s="79">
        <v>101</v>
      </c>
      <c r="R74" s="80">
        <f>D74+Q74</f>
        <v>159</v>
      </c>
      <c r="S74" s="373">
        <v>1</v>
      </c>
      <c r="T74" s="374"/>
      <c r="U74" s="77">
        <v>132</v>
      </c>
      <c r="V74" s="80">
        <f>D74+U74</f>
        <v>190</v>
      </c>
      <c r="W74" s="373">
        <v>0</v>
      </c>
      <c r="X74" s="374"/>
      <c r="Y74" s="78">
        <f t="shared" si="3"/>
        <v>804</v>
      </c>
      <c r="Z74" s="79">
        <f>E74+I74+M74+Q74+U74</f>
        <v>514</v>
      </c>
      <c r="AA74" s="81">
        <f>AVERAGE(F74,J74,N74,R74,V74)</f>
        <v>160.8</v>
      </c>
      <c r="AB74" s="82">
        <f>AVERAGE(F74,J74,N74,R74,V74)-D74</f>
        <v>102.80000000000001</v>
      </c>
      <c r="AC74" s="383"/>
    </row>
    <row r="75" spans="2:29" s="62" customFormat="1" ht="17.25" customHeight="1">
      <c r="B75" s="351" t="s">
        <v>176</v>
      </c>
      <c r="C75" s="352"/>
      <c r="D75" s="76">
        <v>44</v>
      </c>
      <c r="E75" s="77">
        <v>150</v>
      </c>
      <c r="F75" s="78">
        <f>D75+E75</f>
        <v>194</v>
      </c>
      <c r="G75" s="375"/>
      <c r="H75" s="376"/>
      <c r="I75" s="79">
        <v>132</v>
      </c>
      <c r="J75" s="78">
        <f>D75+I75</f>
        <v>176</v>
      </c>
      <c r="K75" s="375"/>
      <c r="L75" s="376"/>
      <c r="M75" s="79">
        <v>145</v>
      </c>
      <c r="N75" s="78">
        <f>D75+M75</f>
        <v>189</v>
      </c>
      <c r="O75" s="375"/>
      <c r="P75" s="376"/>
      <c r="Q75" s="77">
        <v>156</v>
      </c>
      <c r="R75" s="252">
        <f>D75+Q75</f>
        <v>200</v>
      </c>
      <c r="S75" s="375"/>
      <c r="T75" s="376"/>
      <c r="U75" s="77">
        <v>131</v>
      </c>
      <c r="V75" s="80">
        <f>D75+U75</f>
        <v>175</v>
      </c>
      <c r="W75" s="375"/>
      <c r="X75" s="376"/>
      <c r="Y75" s="78">
        <f t="shared" si="3"/>
        <v>934</v>
      </c>
      <c r="Z75" s="79">
        <f>E75+I75+M75+Q75+U75</f>
        <v>714</v>
      </c>
      <c r="AA75" s="81">
        <f>AVERAGE(F75,J75,N75,R75,V75)</f>
        <v>186.8</v>
      </c>
      <c r="AB75" s="82">
        <f>AVERAGE(F75,J75,N75,R75,V75)-D75</f>
        <v>142.8</v>
      </c>
      <c r="AC75" s="383"/>
    </row>
    <row r="76" spans="2:29" s="62" customFormat="1" ht="17.25" customHeight="1" thickBot="1">
      <c r="B76" s="225" t="s">
        <v>177</v>
      </c>
      <c r="C76" s="226"/>
      <c r="D76" s="83">
        <v>10</v>
      </c>
      <c r="E76" s="84">
        <v>160</v>
      </c>
      <c r="F76" s="85">
        <f>D76+E76</f>
        <v>170</v>
      </c>
      <c r="G76" s="377"/>
      <c r="H76" s="378"/>
      <c r="I76" s="86">
        <v>171</v>
      </c>
      <c r="J76" s="85">
        <f>D76+I76</f>
        <v>181</v>
      </c>
      <c r="K76" s="377"/>
      <c r="L76" s="378"/>
      <c r="M76" s="86">
        <v>163</v>
      </c>
      <c r="N76" s="85">
        <f>D76+M76</f>
        <v>173</v>
      </c>
      <c r="O76" s="377"/>
      <c r="P76" s="378"/>
      <c r="Q76" s="84">
        <v>156</v>
      </c>
      <c r="R76" s="85">
        <f>D76+Q76</f>
        <v>166</v>
      </c>
      <c r="S76" s="377"/>
      <c r="T76" s="378"/>
      <c r="U76" s="84">
        <v>155</v>
      </c>
      <c r="V76" s="85">
        <f>D76+U76</f>
        <v>165</v>
      </c>
      <c r="W76" s="377"/>
      <c r="X76" s="378"/>
      <c r="Y76" s="85">
        <f t="shared" si="3"/>
        <v>855</v>
      </c>
      <c r="Z76" s="86">
        <f>E76+I76+M76+Q76+U76</f>
        <v>805</v>
      </c>
      <c r="AA76" s="87">
        <f>AVERAGE(F76,J76,N76,R76,V76)</f>
        <v>171</v>
      </c>
      <c r="AB76" s="88">
        <f>AVERAGE(F76,J76,N76,R76,V76)-D76</f>
        <v>161</v>
      </c>
      <c r="AC76" s="384"/>
    </row>
    <row r="77" spans="2:29" s="62" customFormat="1" ht="48" customHeight="1">
      <c r="B77" s="426" t="s">
        <v>63</v>
      </c>
      <c r="C77" s="427"/>
      <c r="D77" s="63">
        <f>SUM(D78:D80)</f>
        <v>74</v>
      </c>
      <c r="E77" s="64">
        <f>SUM(E78:E80)</f>
        <v>412</v>
      </c>
      <c r="F77" s="66">
        <f>SUM(F78:F80)</f>
        <v>486</v>
      </c>
      <c r="G77" s="66">
        <f>F89</f>
        <v>530</v>
      </c>
      <c r="H77" s="67" t="str">
        <f>B89</f>
        <v>IRIS Fiber</v>
      </c>
      <c r="I77" s="108">
        <f>SUM(I78:I80)</f>
        <v>487</v>
      </c>
      <c r="J77" s="69">
        <f>SUM(J78:J80)</f>
        <v>561</v>
      </c>
      <c r="K77" s="66">
        <f>J85</f>
        <v>486</v>
      </c>
      <c r="L77" s="67" t="str">
        <f>B85</f>
        <v>Kunda Trans</v>
      </c>
      <c r="M77" s="72">
        <f>SUM(M78:M80)</f>
        <v>511</v>
      </c>
      <c r="N77" s="66">
        <f>SUM(N78:N80)</f>
        <v>585</v>
      </c>
      <c r="O77" s="66">
        <f>N81</f>
        <v>543</v>
      </c>
      <c r="P77" s="67" t="str">
        <f>B81</f>
        <v>Lajos</v>
      </c>
      <c r="Q77" s="72">
        <f>SUM(Q78:Q80)</f>
        <v>463</v>
      </c>
      <c r="R77" s="66">
        <f>SUM(R78:R80)</f>
        <v>537</v>
      </c>
      <c r="S77" s="66">
        <f>R93</f>
        <v>533</v>
      </c>
      <c r="T77" s="67" t="str">
        <f>B93</f>
        <v>Wiru Auto</v>
      </c>
      <c r="U77" s="72">
        <f>SUM(U78:U80)</f>
        <v>534</v>
      </c>
      <c r="V77" s="66">
        <f>SUM(V78:V80)</f>
        <v>608</v>
      </c>
      <c r="W77" s="66">
        <f>V73</f>
        <v>530</v>
      </c>
      <c r="X77" s="67" t="str">
        <f>B73</f>
        <v>Jeld Wen</v>
      </c>
      <c r="Y77" s="73">
        <f t="shared" si="3"/>
        <v>2777</v>
      </c>
      <c r="Z77" s="71">
        <f>SUM(Z78:Z80)</f>
        <v>2407</v>
      </c>
      <c r="AA77" s="91">
        <f>AVERAGE(AA78,AA79,AA80)</f>
        <v>185.13333333333335</v>
      </c>
      <c r="AB77" s="75">
        <f>AVERAGE(AB78,AB79,AB80)</f>
        <v>160.46666666666667</v>
      </c>
      <c r="AC77" s="382">
        <f>G78+K78+O78+S78+W78</f>
        <v>4</v>
      </c>
    </row>
    <row r="78" spans="2:29" s="62" customFormat="1" ht="17.25" customHeight="1">
      <c r="B78" s="210" t="s">
        <v>191</v>
      </c>
      <c r="C78" s="209"/>
      <c r="D78" s="76">
        <v>42</v>
      </c>
      <c r="E78" s="77">
        <v>130</v>
      </c>
      <c r="F78" s="78">
        <f>D78+E78</f>
        <v>172</v>
      </c>
      <c r="G78" s="373">
        <v>0</v>
      </c>
      <c r="H78" s="374"/>
      <c r="I78" s="79">
        <v>121</v>
      </c>
      <c r="J78" s="78">
        <f>D78+I78</f>
        <v>163</v>
      </c>
      <c r="K78" s="373">
        <v>1</v>
      </c>
      <c r="L78" s="374"/>
      <c r="M78" s="79">
        <v>132</v>
      </c>
      <c r="N78" s="78">
        <f>D78+M78</f>
        <v>174</v>
      </c>
      <c r="O78" s="373">
        <v>1</v>
      </c>
      <c r="P78" s="374"/>
      <c r="Q78" s="77">
        <v>125</v>
      </c>
      <c r="R78" s="80">
        <f>D78+Q78</f>
        <v>167</v>
      </c>
      <c r="S78" s="373">
        <v>1</v>
      </c>
      <c r="T78" s="374"/>
      <c r="U78" s="77">
        <v>168</v>
      </c>
      <c r="V78" s="252">
        <f>D78+U78</f>
        <v>210</v>
      </c>
      <c r="W78" s="373">
        <v>1</v>
      </c>
      <c r="X78" s="374"/>
      <c r="Y78" s="78">
        <f t="shared" si="3"/>
        <v>886</v>
      </c>
      <c r="Z78" s="79">
        <f>E78+I78+M78+Q78+U78</f>
        <v>676</v>
      </c>
      <c r="AA78" s="81">
        <f>AVERAGE(F78,J78,N78,R78,V78)</f>
        <v>177.2</v>
      </c>
      <c r="AB78" s="82">
        <f>AVERAGE(F78,J78,N78,R78,V78)-D78</f>
        <v>135.2</v>
      </c>
      <c r="AC78" s="383"/>
    </row>
    <row r="79" spans="2:29" s="62" customFormat="1" ht="17.25" customHeight="1">
      <c r="B79" s="261" t="s">
        <v>192</v>
      </c>
      <c r="C79" s="211"/>
      <c r="D79" s="76">
        <v>4</v>
      </c>
      <c r="E79" s="77">
        <v>149</v>
      </c>
      <c r="F79" s="78">
        <f>D79+E79</f>
        <v>153</v>
      </c>
      <c r="G79" s="375"/>
      <c r="H79" s="376"/>
      <c r="I79" s="227">
        <v>224</v>
      </c>
      <c r="J79" s="227">
        <f>D79+I79</f>
        <v>228</v>
      </c>
      <c r="K79" s="375"/>
      <c r="L79" s="376"/>
      <c r="M79" s="79">
        <v>167</v>
      </c>
      <c r="N79" s="78">
        <f>D79+M79</f>
        <v>171</v>
      </c>
      <c r="O79" s="375"/>
      <c r="P79" s="376"/>
      <c r="Q79" s="77">
        <v>178</v>
      </c>
      <c r="R79" s="80">
        <f>D79+Q79</f>
        <v>182</v>
      </c>
      <c r="S79" s="375"/>
      <c r="T79" s="376"/>
      <c r="U79" s="252">
        <v>209</v>
      </c>
      <c r="V79" s="252">
        <f>D79+U79</f>
        <v>213</v>
      </c>
      <c r="W79" s="375"/>
      <c r="X79" s="376"/>
      <c r="Y79" s="78">
        <f t="shared" si="3"/>
        <v>947</v>
      </c>
      <c r="Z79" s="79">
        <f>E79+I79+M79+Q79+U79</f>
        <v>927</v>
      </c>
      <c r="AA79" s="81">
        <f>AVERAGE(F79,J79,N79,R79,V79)</f>
        <v>189.4</v>
      </c>
      <c r="AB79" s="82">
        <f>AVERAGE(F79,J79,N79,R79,V79)-D79</f>
        <v>185.4</v>
      </c>
      <c r="AC79" s="383"/>
    </row>
    <row r="80" spans="2:29" s="62" customFormat="1" ht="17.25" customHeight="1" thickBot="1">
      <c r="B80" s="366" t="s">
        <v>103</v>
      </c>
      <c r="C80" s="367"/>
      <c r="D80" s="76">
        <v>28</v>
      </c>
      <c r="E80" s="84">
        <v>133</v>
      </c>
      <c r="F80" s="85">
        <f>D80+E80</f>
        <v>161</v>
      </c>
      <c r="G80" s="377"/>
      <c r="H80" s="378"/>
      <c r="I80" s="86">
        <v>142</v>
      </c>
      <c r="J80" s="85">
        <f>D80+I80</f>
        <v>170</v>
      </c>
      <c r="K80" s="377"/>
      <c r="L80" s="378"/>
      <c r="M80" s="251">
        <v>212</v>
      </c>
      <c r="N80" s="251">
        <f>D80+M80</f>
        <v>240</v>
      </c>
      <c r="O80" s="377"/>
      <c r="P80" s="378"/>
      <c r="Q80" s="84">
        <v>160</v>
      </c>
      <c r="R80" s="85">
        <f>D80+Q80</f>
        <v>188</v>
      </c>
      <c r="S80" s="377"/>
      <c r="T80" s="378"/>
      <c r="U80" s="84">
        <v>157</v>
      </c>
      <c r="V80" s="85">
        <f>D80+U80</f>
        <v>185</v>
      </c>
      <c r="W80" s="377"/>
      <c r="X80" s="378"/>
      <c r="Y80" s="85">
        <f t="shared" si="3"/>
        <v>944</v>
      </c>
      <c r="Z80" s="86">
        <f>E80+I80+M80+Q80+U80</f>
        <v>804</v>
      </c>
      <c r="AA80" s="87">
        <f>AVERAGE(F80,J80,N80,R80,V80)</f>
        <v>188.8</v>
      </c>
      <c r="AB80" s="88">
        <f>AVERAGE(F80,J80,N80,R80,V80)-D80</f>
        <v>160.8</v>
      </c>
      <c r="AC80" s="384"/>
    </row>
    <row r="81" spans="2:29" s="62" customFormat="1" ht="49.5" customHeight="1">
      <c r="B81" s="364" t="s">
        <v>65</v>
      </c>
      <c r="C81" s="365"/>
      <c r="D81" s="63">
        <f>SUM(D82:D84)</f>
        <v>130</v>
      </c>
      <c r="E81" s="64">
        <f>SUM(E82:E84)</f>
        <v>400</v>
      </c>
      <c r="F81" s="66">
        <f>SUM(F82:F84)</f>
        <v>530</v>
      </c>
      <c r="G81" s="66">
        <f>F85</f>
        <v>512</v>
      </c>
      <c r="H81" s="67" t="str">
        <f>B85</f>
        <v>Kunda Trans</v>
      </c>
      <c r="I81" s="108">
        <f>SUM(I82:I84)</f>
        <v>337</v>
      </c>
      <c r="J81" s="69">
        <f>SUM(J82:J84)</f>
        <v>467</v>
      </c>
      <c r="K81" s="66">
        <f>J93</f>
        <v>562</v>
      </c>
      <c r="L81" s="67" t="str">
        <f>B93</f>
        <v>Wiru Auto</v>
      </c>
      <c r="M81" s="72">
        <f>SUM(M82:M84)</f>
        <v>413</v>
      </c>
      <c r="N81" s="66">
        <f>SUM(N82:N84)</f>
        <v>543</v>
      </c>
      <c r="O81" s="66">
        <f>N77</f>
        <v>585</v>
      </c>
      <c r="P81" s="67" t="str">
        <f>B77</f>
        <v>Dan Arpo</v>
      </c>
      <c r="Q81" s="72">
        <f>SUM(Q82:Q84)</f>
        <v>360</v>
      </c>
      <c r="R81" s="66">
        <f>SUM(R82:R84)</f>
        <v>490</v>
      </c>
      <c r="S81" s="66">
        <f>R73</f>
        <v>525</v>
      </c>
      <c r="T81" s="67" t="str">
        <f>B73</f>
        <v>Jeld Wen</v>
      </c>
      <c r="U81" s="72">
        <f>SUM(U82:U84)</f>
        <v>312</v>
      </c>
      <c r="V81" s="66">
        <f>SUM(V82:V84)</f>
        <v>442</v>
      </c>
      <c r="W81" s="66">
        <f>V89</f>
        <v>606</v>
      </c>
      <c r="X81" s="67" t="str">
        <f>B89</f>
        <v>IRIS Fiber</v>
      </c>
      <c r="Y81" s="73">
        <f t="shared" si="3"/>
        <v>2472</v>
      </c>
      <c r="Z81" s="71">
        <f>SUM(Z82:Z84)</f>
        <v>1822</v>
      </c>
      <c r="AA81" s="91">
        <f>AVERAGE(AA82,AA83,AA84)</f>
        <v>164.8</v>
      </c>
      <c r="AB81" s="75">
        <f>AVERAGE(AB82,AB83,AB84)</f>
        <v>121.46666666666665</v>
      </c>
      <c r="AC81" s="382">
        <f>G82+K82+O82+S82+W82</f>
        <v>1</v>
      </c>
    </row>
    <row r="82" spans="2:29" s="62" customFormat="1" ht="17.25" customHeight="1">
      <c r="B82" s="357" t="s">
        <v>190</v>
      </c>
      <c r="C82" s="354"/>
      <c r="D82" s="76">
        <v>46</v>
      </c>
      <c r="E82" s="77">
        <v>119</v>
      </c>
      <c r="F82" s="78">
        <f>D82+E82</f>
        <v>165</v>
      </c>
      <c r="G82" s="373">
        <v>1</v>
      </c>
      <c r="H82" s="374"/>
      <c r="I82" s="79">
        <v>92</v>
      </c>
      <c r="J82" s="78">
        <f>D82+I82</f>
        <v>138</v>
      </c>
      <c r="K82" s="373">
        <v>0</v>
      </c>
      <c r="L82" s="374"/>
      <c r="M82" s="79">
        <v>138</v>
      </c>
      <c r="N82" s="78">
        <f>D82+M82</f>
        <v>184</v>
      </c>
      <c r="O82" s="373">
        <v>0</v>
      </c>
      <c r="P82" s="374"/>
      <c r="Q82" s="77">
        <v>142</v>
      </c>
      <c r="R82" s="80">
        <f>D82+Q82</f>
        <v>188</v>
      </c>
      <c r="S82" s="373">
        <v>0</v>
      </c>
      <c r="T82" s="374"/>
      <c r="U82" s="77">
        <v>114</v>
      </c>
      <c r="V82" s="80">
        <f>D82+U82</f>
        <v>160</v>
      </c>
      <c r="W82" s="373">
        <v>0</v>
      </c>
      <c r="X82" s="374"/>
      <c r="Y82" s="78">
        <f t="shared" si="3"/>
        <v>835</v>
      </c>
      <c r="Z82" s="79">
        <f>E82+I82+M82+Q82+U82</f>
        <v>605</v>
      </c>
      <c r="AA82" s="81">
        <f>AVERAGE(F82,J82,N82,R82,V82)</f>
        <v>167</v>
      </c>
      <c r="AB82" s="82">
        <f>AVERAGE(F82,J82,N82,R82,V82)-D82</f>
        <v>121</v>
      </c>
      <c r="AC82" s="383"/>
    </row>
    <row r="83" spans="2:29" s="62" customFormat="1" ht="17.25" customHeight="1">
      <c r="B83" s="357" t="s">
        <v>171</v>
      </c>
      <c r="C83" s="354"/>
      <c r="D83" s="76">
        <v>51</v>
      </c>
      <c r="E83" s="77">
        <v>128</v>
      </c>
      <c r="F83" s="78">
        <f>D83+E83</f>
        <v>179</v>
      </c>
      <c r="G83" s="375"/>
      <c r="H83" s="376"/>
      <c r="I83" s="79">
        <v>109</v>
      </c>
      <c r="J83" s="78">
        <f>D83+I83</f>
        <v>160</v>
      </c>
      <c r="K83" s="375"/>
      <c r="L83" s="376"/>
      <c r="M83" s="79">
        <v>131</v>
      </c>
      <c r="N83" s="78">
        <f>D83+M83</f>
        <v>182</v>
      </c>
      <c r="O83" s="375"/>
      <c r="P83" s="376"/>
      <c r="Q83" s="77">
        <v>94</v>
      </c>
      <c r="R83" s="80">
        <f>D83+Q83</f>
        <v>145</v>
      </c>
      <c r="S83" s="375"/>
      <c r="T83" s="376"/>
      <c r="U83" s="77">
        <v>96</v>
      </c>
      <c r="V83" s="80">
        <f>D83+U83</f>
        <v>147</v>
      </c>
      <c r="W83" s="375"/>
      <c r="X83" s="376"/>
      <c r="Y83" s="78">
        <f t="shared" si="3"/>
        <v>813</v>
      </c>
      <c r="Z83" s="79">
        <f>E83+I83+M83+Q83+U83</f>
        <v>558</v>
      </c>
      <c r="AA83" s="81">
        <f>AVERAGE(F83,J83,N83,R83,V83)</f>
        <v>162.6</v>
      </c>
      <c r="AB83" s="82">
        <f>AVERAGE(F83,J83,N83,R83,V83)-D83</f>
        <v>111.6</v>
      </c>
      <c r="AC83" s="383"/>
    </row>
    <row r="84" spans="2:29" s="62" customFormat="1" ht="17.25" customHeight="1" thickBot="1">
      <c r="B84" s="413" t="s">
        <v>172</v>
      </c>
      <c r="C84" s="414"/>
      <c r="D84" s="83">
        <v>33</v>
      </c>
      <c r="E84" s="84">
        <v>153</v>
      </c>
      <c r="F84" s="85">
        <f>D84+E84</f>
        <v>186</v>
      </c>
      <c r="G84" s="377"/>
      <c r="H84" s="378"/>
      <c r="I84" s="86">
        <v>136</v>
      </c>
      <c r="J84" s="85">
        <f>D84+I84</f>
        <v>169</v>
      </c>
      <c r="K84" s="377"/>
      <c r="L84" s="378"/>
      <c r="M84" s="86">
        <v>144</v>
      </c>
      <c r="N84" s="85">
        <f>D84+M84</f>
        <v>177</v>
      </c>
      <c r="O84" s="377"/>
      <c r="P84" s="378"/>
      <c r="Q84" s="84">
        <v>124</v>
      </c>
      <c r="R84" s="85">
        <f>D84+Q84</f>
        <v>157</v>
      </c>
      <c r="S84" s="377"/>
      <c r="T84" s="378"/>
      <c r="U84" s="84">
        <v>102</v>
      </c>
      <c r="V84" s="85">
        <f>D84+U84</f>
        <v>135</v>
      </c>
      <c r="W84" s="377"/>
      <c r="X84" s="378"/>
      <c r="Y84" s="85">
        <f t="shared" si="3"/>
        <v>824</v>
      </c>
      <c r="Z84" s="86">
        <f>E84+I84+M84+Q84+U84</f>
        <v>659</v>
      </c>
      <c r="AA84" s="87">
        <f>AVERAGE(F84,J84,N84,R84,V84)</f>
        <v>164.8</v>
      </c>
      <c r="AB84" s="88">
        <f>AVERAGE(F84,J84,N84,R84,V84)-D84</f>
        <v>131.8</v>
      </c>
      <c r="AC84" s="384"/>
    </row>
    <row r="85" spans="2:29" s="62" customFormat="1" ht="48" customHeight="1">
      <c r="B85" s="420" t="s">
        <v>116</v>
      </c>
      <c r="C85" s="420"/>
      <c r="D85" s="63">
        <f>SUM(D86:D88)</f>
        <v>99</v>
      </c>
      <c r="E85" s="64">
        <f>SUM(E86:E88)</f>
        <v>413</v>
      </c>
      <c r="F85" s="66">
        <f>SUM(F86:F88)</f>
        <v>512</v>
      </c>
      <c r="G85" s="66">
        <f>F81</f>
        <v>530</v>
      </c>
      <c r="H85" s="67" t="str">
        <f>B81</f>
        <v>Lajos</v>
      </c>
      <c r="I85" s="108">
        <f>SUM(I86:I88)</f>
        <v>387</v>
      </c>
      <c r="J85" s="69">
        <f>SUM(J86:J88)</f>
        <v>486</v>
      </c>
      <c r="K85" s="66">
        <f>J77</f>
        <v>561</v>
      </c>
      <c r="L85" s="67" t="str">
        <f>B77</f>
        <v>Dan Arpo</v>
      </c>
      <c r="M85" s="72">
        <f>SUM(M86:M88)</f>
        <v>424</v>
      </c>
      <c r="N85" s="66">
        <f>SUM(N86:N88)</f>
        <v>523</v>
      </c>
      <c r="O85" s="66">
        <f>N73</f>
        <v>500</v>
      </c>
      <c r="P85" s="67" t="str">
        <f>B73</f>
        <v>Jeld Wen</v>
      </c>
      <c r="Q85" s="72">
        <f>SUM(Q86:Q88)</f>
        <v>438</v>
      </c>
      <c r="R85" s="66">
        <f>SUM(R86:R88)</f>
        <v>537</v>
      </c>
      <c r="S85" s="66">
        <f>R89</f>
        <v>568</v>
      </c>
      <c r="T85" s="67" t="str">
        <f>B89</f>
        <v>IRIS Fiber</v>
      </c>
      <c r="U85" s="72">
        <f>SUM(U86:U88)</f>
        <v>379</v>
      </c>
      <c r="V85" s="66">
        <f>SUM(V86:V88)</f>
        <v>478</v>
      </c>
      <c r="W85" s="66">
        <f>V93</f>
        <v>595</v>
      </c>
      <c r="X85" s="67" t="str">
        <f>B93</f>
        <v>Wiru Auto</v>
      </c>
      <c r="Y85" s="73">
        <f t="shared" si="3"/>
        <v>2536</v>
      </c>
      <c r="Z85" s="71">
        <f>SUM(Z86:Z88)</f>
        <v>2041</v>
      </c>
      <c r="AA85" s="91">
        <f>AVERAGE(AA86,AA87,AA88)</f>
        <v>169.06666666666666</v>
      </c>
      <c r="AB85" s="75">
        <f>AVERAGE(AB86,AB87,AB88)</f>
        <v>136.06666666666666</v>
      </c>
      <c r="AC85" s="382">
        <f>G86+K86+O86+S86+W86</f>
        <v>1</v>
      </c>
    </row>
    <row r="86" spans="2:29" s="62" customFormat="1" ht="17.25" customHeight="1">
      <c r="B86" s="361" t="s">
        <v>117</v>
      </c>
      <c r="C86" s="361"/>
      <c r="D86" s="76">
        <v>60</v>
      </c>
      <c r="E86" s="79">
        <v>101</v>
      </c>
      <c r="F86" s="78">
        <f>D86+E86</f>
        <v>161</v>
      </c>
      <c r="G86" s="373">
        <v>0</v>
      </c>
      <c r="H86" s="374"/>
      <c r="I86" s="79">
        <v>98</v>
      </c>
      <c r="J86" s="78">
        <f>D86+I86</f>
        <v>158</v>
      </c>
      <c r="K86" s="373">
        <v>0</v>
      </c>
      <c r="L86" s="374"/>
      <c r="M86" s="79">
        <v>113</v>
      </c>
      <c r="N86" s="78">
        <f>D86+M86</f>
        <v>173</v>
      </c>
      <c r="O86" s="373">
        <v>1</v>
      </c>
      <c r="P86" s="374"/>
      <c r="Q86" s="77">
        <v>98</v>
      </c>
      <c r="R86" s="80">
        <f>D86+Q86</f>
        <v>158</v>
      </c>
      <c r="S86" s="373">
        <v>0</v>
      </c>
      <c r="T86" s="374"/>
      <c r="U86" s="77">
        <v>125</v>
      </c>
      <c r="V86" s="80">
        <f>D86+U86</f>
        <v>185</v>
      </c>
      <c r="W86" s="373">
        <v>0</v>
      </c>
      <c r="X86" s="374"/>
      <c r="Y86" s="78">
        <f t="shared" si="3"/>
        <v>835</v>
      </c>
      <c r="Z86" s="79">
        <f>E86+I86+M86+Q86+U86</f>
        <v>535</v>
      </c>
      <c r="AA86" s="81">
        <f>AVERAGE(F86,J86,N86,R86,V86)</f>
        <v>167</v>
      </c>
      <c r="AB86" s="82">
        <f>AVERAGE(F86,J86,N86,R86,V86)-D86</f>
        <v>107</v>
      </c>
      <c r="AC86" s="383"/>
    </row>
    <row r="87" spans="2:29" s="62" customFormat="1" ht="17.25" customHeight="1">
      <c r="B87" s="361" t="s">
        <v>193</v>
      </c>
      <c r="C87" s="361"/>
      <c r="D87" s="76">
        <v>10</v>
      </c>
      <c r="E87" s="95">
        <v>158</v>
      </c>
      <c r="F87" s="78">
        <f>D87+E87</f>
        <v>168</v>
      </c>
      <c r="G87" s="375"/>
      <c r="H87" s="376"/>
      <c r="I87" s="79">
        <v>164</v>
      </c>
      <c r="J87" s="78">
        <f>D87+I87</f>
        <v>174</v>
      </c>
      <c r="K87" s="375"/>
      <c r="L87" s="376"/>
      <c r="M87" s="79">
        <v>170</v>
      </c>
      <c r="N87" s="78">
        <f>D87+M87</f>
        <v>180</v>
      </c>
      <c r="O87" s="375"/>
      <c r="P87" s="376"/>
      <c r="Q87" s="77">
        <v>173</v>
      </c>
      <c r="R87" s="80">
        <f>D87+Q87</f>
        <v>183</v>
      </c>
      <c r="S87" s="375"/>
      <c r="T87" s="376"/>
      <c r="U87" s="77">
        <v>152</v>
      </c>
      <c r="V87" s="80">
        <f>D87+U87</f>
        <v>162</v>
      </c>
      <c r="W87" s="375"/>
      <c r="X87" s="376"/>
      <c r="Y87" s="78">
        <f t="shared" si="3"/>
        <v>867</v>
      </c>
      <c r="Z87" s="79">
        <f>E87+I87+M87+Q87+U87</f>
        <v>817</v>
      </c>
      <c r="AA87" s="81">
        <f>AVERAGE(F87,J87,N87,R87,V87)</f>
        <v>173.4</v>
      </c>
      <c r="AB87" s="82">
        <f>AVERAGE(F87,J87,N87,R87,V87)-D87</f>
        <v>163.4</v>
      </c>
      <c r="AC87" s="383"/>
    </row>
    <row r="88" spans="2:29" s="62" customFormat="1" ht="17.25" customHeight="1" thickBot="1">
      <c r="B88" s="370" t="s">
        <v>118</v>
      </c>
      <c r="C88" s="370"/>
      <c r="D88" s="217">
        <v>29</v>
      </c>
      <c r="E88" s="84">
        <v>154</v>
      </c>
      <c r="F88" s="78">
        <f>D88+E88</f>
        <v>183</v>
      </c>
      <c r="G88" s="377"/>
      <c r="H88" s="378"/>
      <c r="I88" s="86">
        <v>125</v>
      </c>
      <c r="J88" s="85">
        <f>D88+I88</f>
        <v>154</v>
      </c>
      <c r="K88" s="377"/>
      <c r="L88" s="378"/>
      <c r="M88" s="86">
        <v>141</v>
      </c>
      <c r="N88" s="85">
        <f>D88+M88</f>
        <v>170</v>
      </c>
      <c r="O88" s="377"/>
      <c r="P88" s="378"/>
      <c r="Q88" s="84">
        <v>167</v>
      </c>
      <c r="R88" s="85">
        <f>D88+Q88</f>
        <v>196</v>
      </c>
      <c r="S88" s="377"/>
      <c r="T88" s="378"/>
      <c r="U88" s="84">
        <v>102</v>
      </c>
      <c r="V88" s="85">
        <f>D88+U88</f>
        <v>131</v>
      </c>
      <c r="W88" s="377"/>
      <c r="X88" s="378"/>
      <c r="Y88" s="85">
        <f t="shared" si="3"/>
        <v>834</v>
      </c>
      <c r="Z88" s="86">
        <f>E88+I88+M88+Q88+U88</f>
        <v>689</v>
      </c>
      <c r="AA88" s="87">
        <f>AVERAGE(F88,J88,N88,R88,V88)</f>
        <v>166.8</v>
      </c>
      <c r="AB88" s="88">
        <f>AVERAGE(F88,J88,N88,R88,V88)-D88</f>
        <v>137.8</v>
      </c>
      <c r="AC88" s="384"/>
    </row>
    <row r="89" spans="2:29" s="62" customFormat="1" ht="48.75" customHeight="1">
      <c r="B89" s="389" t="s">
        <v>72</v>
      </c>
      <c r="C89" s="389"/>
      <c r="D89" s="63">
        <f>SUM(D90:D92)</f>
        <v>138</v>
      </c>
      <c r="E89" s="64">
        <f>SUM(E90:E92)</f>
        <v>392</v>
      </c>
      <c r="F89" s="92">
        <f>SUM(F90:F92)</f>
        <v>530</v>
      </c>
      <c r="G89" s="66">
        <f>F77</f>
        <v>486</v>
      </c>
      <c r="H89" s="67" t="str">
        <f>B77</f>
        <v>Dan Arpo</v>
      </c>
      <c r="I89" s="108">
        <f>SUM(I90:I92)</f>
        <v>435</v>
      </c>
      <c r="J89" s="69">
        <f>SUM(J90:J92)</f>
        <v>573</v>
      </c>
      <c r="K89" s="66">
        <f>J73</f>
        <v>512</v>
      </c>
      <c r="L89" s="67" t="str">
        <f>B73</f>
        <v>Jeld Wen</v>
      </c>
      <c r="M89" s="72">
        <f>SUM(M90:M92)</f>
        <v>376</v>
      </c>
      <c r="N89" s="66">
        <f>SUM(N90:N92)</f>
        <v>514</v>
      </c>
      <c r="O89" s="66">
        <f>N93</f>
        <v>610</v>
      </c>
      <c r="P89" s="67" t="str">
        <f>B93</f>
        <v>Wiru Auto</v>
      </c>
      <c r="Q89" s="72">
        <f>SUM(Q90:Q92)</f>
        <v>430</v>
      </c>
      <c r="R89" s="66">
        <f>SUM(R90:R92)</f>
        <v>568</v>
      </c>
      <c r="S89" s="66">
        <f>R85</f>
        <v>537</v>
      </c>
      <c r="T89" s="67" t="str">
        <f>B85</f>
        <v>Kunda Trans</v>
      </c>
      <c r="U89" s="72">
        <f>SUM(U90:U92)</f>
        <v>468</v>
      </c>
      <c r="V89" s="66">
        <f>SUM(V90:V92)</f>
        <v>606</v>
      </c>
      <c r="W89" s="66">
        <f>V81</f>
        <v>442</v>
      </c>
      <c r="X89" s="67" t="str">
        <f>B81</f>
        <v>Lajos</v>
      </c>
      <c r="Y89" s="73">
        <f t="shared" si="3"/>
        <v>2791</v>
      </c>
      <c r="Z89" s="71">
        <f>SUM(Z90:Z92)</f>
        <v>2101</v>
      </c>
      <c r="AA89" s="91">
        <f>AVERAGE(AA90,AA91,AA92)</f>
        <v>186.0666666666667</v>
      </c>
      <c r="AB89" s="75">
        <f>AVERAGE(AB90,AB91,AB92)</f>
        <v>140.0666666666667</v>
      </c>
      <c r="AC89" s="382">
        <f>G90+K90+O90+S90+W90</f>
        <v>4</v>
      </c>
    </row>
    <row r="90" spans="2:29" s="62" customFormat="1" ht="17.25" customHeight="1">
      <c r="B90" s="361" t="s">
        <v>189</v>
      </c>
      <c r="C90" s="361"/>
      <c r="D90" s="76">
        <v>38</v>
      </c>
      <c r="E90" s="79">
        <v>115</v>
      </c>
      <c r="F90" s="78">
        <f>D90+E90</f>
        <v>153</v>
      </c>
      <c r="G90" s="373">
        <v>1</v>
      </c>
      <c r="H90" s="374"/>
      <c r="I90" s="79">
        <v>132</v>
      </c>
      <c r="J90" s="78">
        <f>D90+I90</f>
        <v>170</v>
      </c>
      <c r="K90" s="373">
        <v>1</v>
      </c>
      <c r="L90" s="374"/>
      <c r="M90" s="79">
        <v>112</v>
      </c>
      <c r="N90" s="78">
        <f>D90+M90</f>
        <v>150</v>
      </c>
      <c r="O90" s="373">
        <v>0</v>
      </c>
      <c r="P90" s="374"/>
      <c r="Q90" s="77">
        <v>155</v>
      </c>
      <c r="R90" s="80">
        <f>D90+Q90</f>
        <v>193</v>
      </c>
      <c r="S90" s="373">
        <v>1</v>
      </c>
      <c r="T90" s="374"/>
      <c r="U90" s="77">
        <v>125</v>
      </c>
      <c r="V90" s="80">
        <f>D90+U90</f>
        <v>163</v>
      </c>
      <c r="W90" s="373">
        <v>1</v>
      </c>
      <c r="X90" s="374"/>
      <c r="Y90" s="78">
        <f t="shared" si="3"/>
        <v>829</v>
      </c>
      <c r="Z90" s="79">
        <f>E90+I90+M90+Q90+U90</f>
        <v>639</v>
      </c>
      <c r="AA90" s="81">
        <f>AVERAGE(F90,J90,N90,R90,V90)</f>
        <v>165.8</v>
      </c>
      <c r="AB90" s="82">
        <f>AVERAGE(F90,J90,N90,R90,V90)-D90</f>
        <v>127.80000000000001</v>
      </c>
      <c r="AC90" s="383"/>
    </row>
    <row r="91" spans="2:29" s="62" customFormat="1" ht="17.25" customHeight="1">
      <c r="B91" s="361" t="s">
        <v>82</v>
      </c>
      <c r="C91" s="361"/>
      <c r="D91" s="76">
        <v>60</v>
      </c>
      <c r="E91" s="77">
        <v>103</v>
      </c>
      <c r="F91" s="78">
        <f>D91+E91</f>
        <v>163</v>
      </c>
      <c r="G91" s="375"/>
      <c r="H91" s="376"/>
      <c r="I91" s="79">
        <v>124</v>
      </c>
      <c r="J91" s="78">
        <f>D91+I91</f>
        <v>184</v>
      </c>
      <c r="K91" s="375"/>
      <c r="L91" s="376"/>
      <c r="M91" s="79">
        <v>136</v>
      </c>
      <c r="N91" s="78">
        <f>D91+M91</f>
        <v>196</v>
      </c>
      <c r="O91" s="375"/>
      <c r="P91" s="376"/>
      <c r="Q91" s="77">
        <v>121</v>
      </c>
      <c r="R91" s="80">
        <f>D91+Q91</f>
        <v>181</v>
      </c>
      <c r="S91" s="375"/>
      <c r="T91" s="376"/>
      <c r="U91" s="77">
        <v>135</v>
      </c>
      <c r="V91" s="80">
        <f>D91+U91</f>
        <v>195</v>
      </c>
      <c r="W91" s="375"/>
      <c r="X91" s="376"/>
      <c r="Y91" s="78">
        <f t="shared" si="3"/>
        <v>919</v>
      </c>
      <c r="Z91" s="79">
        <f>E91+I91+M91+Q91+U91</f>
        <v>619</v>
      </c>
      <c r="AA91" s="81">
        <f>AVERAGE(F91,J91,N91,R91,V91)</f>
        <v>183.8</v>
      </c>
      <c r="AB91" s="82">
        <f>AVERAGE(F91,J91,N91,R91,V91)-D91</f>
        <v>123.80000000000001</v>
      </c>
      <c r="AC91" s="383"/>
    </row>
    <row r="92" spans="2:29" s="62" customFormat="1" ht="17.25" customHeight="1" thickBot="1">
      <c r="B92" s="370" t="s">
        <v>97</v>
      </c>
      <c r="C92" s="370"/>
      <c r="D92" s="83">
        <v>40</v>
      </c>
      <c r="E92" s="84">
        <v>174</v>
      </c>
      <c r="F92" s="227">
        <f>D92+E92</f>
        <v>214</v>
      </c>
      <c r="G92" s="377"/>
      <c r="H92" s="378"/>
      <c r="I92" s="86">
        <v>179</v>
      </c>
      <c r="J92" s="251">
        <f>D92+I92</f>
        <v>219</v>
      </c>
      <c r="K92" s="377"/>
      <c r="L92" s="378"/>
      <c r="M92" s="86">
        <v>128</v>
      </c>
      <c r="N92" s="85">
        <f>D92+M92</f>
        <v>168</v>
      </c>
      <c r="O92" s="377"/>
      <c r="P92" s="378"/>
      <c r="Q92" s="84">
        <v>154</v>
      </c>
      <c r="R92" s="85">
        <f>D92+Q92</f>
        <v>194</v>
      </c>
      <c r="S92" s="377"/>
      <c r="T92" s="378"/>
      <c r="U92" s="229">
        <v>208</v>
      </c>
      <c r="V92" s="251">
        <f>D92+U92</f>
        <v>248</v>
      </c>
      <c r="W92" s="377"/>
      <c r="X92" s="378"/>
      <c r="Y92" s="85">
        <f t="shared" si="3"/>
        <v>1043</v>
      </c>
      <c r="Z92" s="86">
        <f>E92+I92+M92+Q92+U92</f>
        <v>843</v>
      </c>
      <c r="AA92" s="249">
        <f>AVERAGE(F92,J92,N92,R92,V92)</f>
        <v>208.6</v>
      </c>
      <c r="AB92" s="88">
        <f>AVERAGE(F92,J92,N92,R92,V92)-D92</f>
        <v>168.6</v>
      </c>
      <c r="AC92" s="384"/>
    </row>
    <row r="93" spans="2:29" s="62" customFormat="1" ht="49.5" customHeight="1">
      <c r="B93" s="385" t="s">
        <v>148</v>
      </c>
      <c r="C93" s="386"/>
      <c r="D93" s="63">
        <f>SUM(D94:D96)</f>
        <v>151</v>
      </c>
      <c r="E93" s="64">
        <f>SUM(E94:E96)</f>
        <v>325</v>
      </c>
      <c r="F93" s="92">
        <f>SUM(F94:F96)</f>
        <v>476</v>
      </c>
      <c r="G93" s="92">
        <f>F73</f>
        <v>526</v>
      </c>
      <c r="H93" s="70" t="str">
        <f>B73</f>
        <v>Jeld Wen</v>
      </c>
      <c r="I93" s="68">
        <f>SUM(I94:I96)</f>
        <v>411</v>
      </c>
      <c r="J93" s="69">
        <f>SUM(J94:J96)</f>
        <v>562</v>
      </c>
      <c r="K93" s="66">
        <f>J81</f>
        <v>467</v>
      </c>
      <c r="L93" s="67" t="str">
        <f>B81</f>
        <v>Lajos</v>
      </c>
      <c r="M93" s="72">
        <f>SUM(M94:M96)</f>
        <v>459</v>
      </c>
      <c r="N93" s="66">
        <f>SUM(N94:N96)</f>
        <v>610</v>
      </c>
      <c r="O93" s="66">
        <f>N89</f>
        <v>514</v>
      </c>
      <c r="P93" s="67" t="str">
        <f>B89</f>
        <v>IRIS Fiber</v>
      </c>
      <c r="Q93" s="72">
        <f>SUM(Q94:Q96)</f>
        <v>382</v>
      </c>
      <c r="R93" s="66">
        <f>SUM(R94:R96)</f>
        <v>533</v>
      </c>
      <c r="S93" s="66">
        <f>R77</f>
        <v>537</v>
      </c>
      <c r="T93" s="67" t="str">
        <f>B77</f>
        <v>Dan Arpo</v>
      </c>
      <c r="U93" s="72">
        <f>SUM(U94:U96)</f>
        <v>444</v>
      </c>
      <c r="V93" s="66">
        <f>SUM(V94:V96)</f>
        <v>595</v>
      </c>
      <c r="W93" s="66">
        <f>V85</f>
        <v>478</v>
      </c>
      <c r="X93" s="67" t="str">
        <f>B85</f>
        <v>Kunda Trans</v>
      </c>
      <c r="Y93" s="73">
        <f t="shared" si="3"/>
        <v>2776</v>
      </c>
      <c r="Z93" s="71">
        <f>SUM(Z94:Z96)</f>
        <v>2021</v>
      </c>
      <c r="AA93" s="91">
        <f>AVERAGE(AA94,AA95,AA96)</f>
        <v>185.0666666666667</v>
      </c>
      <c r="AB93" s="75">
        <f>AVERAGE(AB94,AB95,AB96)</f>
        <v>134.73333333333335</v>
      </c>
      <c r="AC93" s="382">
        <f>G94+K94+O94+S94+W94</f>
        <v>3</v>
      </c>
    </row>
    <row r="94" spans="2:29" s="62" customFormat="1" ht="17.25" customHeight="1">
      <c r="B94" s="355" t="s">
        <v>146</v>
      </c>
      <c r="C94" s="356"/>
      <c r="D94" s="76">
        <v>60</v>
      </c>
      <c r="E94" s="77">
        <v>99</v>
      </c>
      <c r="F94" s="78">
        <f>D94+E94</f>
        <v>159</v>
      </c>
      <c r="G94" s="373">
        <v>0</v>
      </c>
      <c r="H94" s="374"/>
      <c r="I94" s="79">
        <v>117</v>
      </c>
      <c r="J94" s="78">
        <f>D94+I94</f>
        <v>177</v>
      </c>
      <c r="K94" s="373">
        <v>1</v>
      </c>
      <c r="L94" s="374"/>
      <c r="M94" s="79">
        <v>136</v>
      </c>
      <c r="N94" s="78">
        <f>D94+M94</f>
        <v>196</v>
      </c>
      <c r="O94" s="373">
        <v>1</v>
      </c>
      <c r="P94" s="374"/>
      <c r="Q94" s="77">
        <v>147</v>
      </c>
      <c r="R94" s="252">
        <f>D94+Q94</f>
        <v>207</v>
      </c>
      <c r="S94" s="373">
        <v>0</v>
      </c>
      <c r="T94" s="374"/>
      <c r="U94" s="77">
        <v>121</v>
      </c>
      <c r="V94" s="80">
        <f>D94+U94</f>
        <v>181</v>
      </c>
      <c r="W94" s="373">
        <v>1</v>
      </c>
      <c r="X94" s="374"/>
      <c r="Y94" s="78">
        <f>F94+J94+N94+R94+V94</f>
        <v>920</v>
      </c>
      <c r="Z94" s="79">
        <f>E94+I94+M94+Q94+U94</f>
        <v>620</v>
      </c>
      <c r="AA94" s="81">
        <f>AVERAGE(F94,J94,N94,R94,V94)</f>
        <v>184</v>
      </c>
      <c r="AB94" s="82">
        <f>AVERAGE(F94,J94,N94,R94,V94)-D94</f>
        <v>124</v>
      </c>
      <c r="AC94" s="383"/>
    </row>
    <row r="95" spans="2:29" s="62" customFormat="1" ht="17.25" customHeight="1">
      <c r="B95" s="355" t="s">
        <v>149</v>
      </c>
      <c r="C95" s="356"/>
      <c r="D95" s="76">
        <v>45</v>
      </c>
      <c r="E95" s="77">
        <v>109</v>
      </c>
      <c r="F95" s="78">
        <f>D95+E95</f>
        <v>154</v>
      </c>
      <c r="G95" s="375"/>
      <c r="H95" s="376"/>
      <c r="I95" s="79">
        <v>163</v>
      </c>
      <c r="J95" s="227">
        <f>D95+I95</f>
        <v>208</v>
      </c>
      <c r="K95" s="375"/>
      <c r="L95" s="376"/>
      <c r="M95" s="79">
        <v>167</v>
      </c>
      <c r="N95" s="227">
        <f>D95+M95</f>
        <v>212</v>
      </c>
      <c r="O95" s="375"/>
      <c r="P95" s="376"/>
      <c r="Q95" s="77">
        <v>121</v>
      </c>
      <c r="R95" s="80">
        <f>D95+Q95</f>
        <v>166</v>
      </c>
      <c r="S95" s="375"/>
      <c r="T95" s="376"/>
      <c r="U95" s="77">
        <v>134</v>
      </c>
      <c r="V95" s="80">
        <f>D95+U95</f>
        <v>179</v>
      </c>
      <c r="W95" s="375"/>
      <c r="X95" s="376"/>
      <c r="Y95" s="78">
        <f>F95+J95+N95+R95+V95</f>
        <v>919</v>
      </c>
      <c r="Z95" s="79">
        <f>E95+I95+M95+Q95+U95</f>
        <v>694</v>
      </c>
      <c r="AA95" s="81">
        <f>AVERAGE(F95,J95,N95,R95,V95)</f>
        <v>183.8</v>
      </c>
      <c r="AB95" s="82">
        <f>AVERAGE(F95,J95,N95,R95,V95)-D95</f>
        <v>138.8</v>
      </c>
      <c r="AC95" s="383"/>
    </row>
    <row r="96" spans="2:29" s="62" customFormat="1" ht="17.25" customHeight="1" thickBot="1">
      <c r="B96" s="366" t="s">
        <v>178</v>
      </c>
      <c r="C96" s="367"/>
      <c r="D96" s="83">
        <v>46</v>
      </c>
      <c r="E96" s="84">
        <v>117</v>
      </c>
      <c r="F96" s="85">
        <f>D96+E96</f>
        <v>163</v>
      </c>
      <c r="G96" s="377"/>
      <c r="H96" s="378"/>
      <c r="I96" s="86">
        <v>131</v>
      </c>
      <c r="J96" s="85">
        <f>D96+I96</f>
        <v>177</v>
      </c>
      <c r="K96" s="377"/>
      <c r="L96" s="378"/>
      <c r="M96" s="86">
        <v>156</v>
      </c>
      <c r="N96" s="251">
        <f>D96+M96</f>
        <v>202</v>
      </c>
      <c r="O96" s="377"/>
      <c r="P96" s="378"/>
      <c r="Q96" s="86">
        <v>114</v>
      </c>
      <c r="R96" s="85">
        <f>D96+Q96</f>
        <v>160</v>
      </c>
      <c r="S96" s="377"/>
      <c r="T96" s="378"/>
      <c r="U96" s="86">
        <v>189</v>
      </c>
      <c r="V96" s="251">
        <f>D96+U96</f>
        <v>235</v>
      </c>
      <c r="W96" s="377"/>
      <c r="X96" s="378"/>
      <c r="Y96" s="85">
        <f>F96+J96+N96+R96+V96</f>
        <v>937</v>
      </c>
      <c r="Z96" s="86">
        <f>E96+I96+M96+Q96+U96</f>
        <v>707</v>
      </c>
      <c r="AA96" s="87">
        <f>AVERAGE(F96,J96,N96,R96,V96)</f>
        <v>187.4</v>
      </c>
      <c r="AB96" s="88">
        <f>AVERAGE(F96,J96,N96,R96,V96)-D96</f>
        <v>141.4</v>
      </c>
      <c r="AC96" s="384"/>
    </row>
    <row r="97" spans="2:29" s="62" customFormat="1" ht="18">
      <c r="B97" s="111"/>
      <c r="C97" s="111"/>
      <c r="D97" s="97"/>
      <c r="E97" s="98"/>
      <c r="F97" s="99"/>
      <c r="G97" s="100"/>
      <c r="H97" s="100"/>
      <c r="I97" s="98"/>
      <c r="J97" s="99"/>
      <c r="K97" s="100"/>
      <c r="L97" s="100"/>
      <c r="M97" s="98"/>
      <c r="N97" s="99"/>
      <c r="O97" s="100"/>
      <c r="P97" s="100"/>
      <c r="Q97" s="98"/>
      <c r="R97" s="99"/>
      <c r="S97" s="100"/>
      <c r="T97" s="100"/>
      <c r="U97" s="98"/>
      <c r="V97" s="99"/>
      <c r="W97" s="100"/>
      <c r="X97" s="100"/>
      <c r="Y97" s="99"/>
      <c r="Z97" s="109"/>
      <c r="AA97" s="102"/>
      <c r="AB97" s="101"/>
      <c r="AC97" s="103"/>
    </row>
    <row r="98" spans="2:29" s="62" customFormat="1" ht="18">
      <c r="B98" s="111"/>
      <c r="C98" s="111"/>
      <c r="D98" s="97"/>
      <c r="E98" s="98"/>
      <c r="F98" s="99"/>
      <c r="G98" s="100"/>
      <c r="H98" s="100"/>
      <c r="I98" s="98"/>
      <c r="J98" s="99"/>
      <c r="K98" s="100"/>
      <c r="L98" s="100"/>
      <c r="M98" s="98"/>
      <c r="N98" s="99"/>
      <c r="O98" s="100"/>
      <c r="P98" s="100"/>
      <c r="Q98" s="98"/>
      <c r="R98" s="99"/>
      <c r="S98" s="100"/>
      <c r="T98" s="100"/>
      <c r="U98" s="98"/>
      <c r="V98" s="99"/>
      <c r="W98" s="100"/>
      <c r="X98" s="100"/>
      <c r="Y98" s="99"/>
      <c r="Z98" s="109"/>
      <c r="AA98" s="102"/>
      <c r="AB98" s="101"/>
      <c r="AC98" s="103"/>
    </row>
    <row r="99" spans="2:29" s="62" customFormat="1" ht="18">
      <c r="B99" s="111"/>
      <c r="C99" s="111"/>
      <c r="D99" s="97"/>
      <c r="E99" s="98"/>
      <c r="F99" s="99"/>
      <c r="G99" s="100"/>
      <c r="H99" s="100"/>
      <c r="I99" s="98"/>
      <c r="J99" s="99"/>
      <c r="K99" s="100"/>
      <c r="L99" s="100"/>
      <c r="M99" s="98"/>
      <c r="N99" s="99"/>
      <c r="O99" s="100"/>
      <c r="P99" s="100"/>
      <c r="Q99" s="98"/>
      <c r="R99" s="99"/>
      <c r="S99" s="100"/>
      <c r="T99" s="100"/>
      <c r="U99" s="98"/>
      <c r="V99" s="99"/>
      <c r="W99" s="100"/>
      <c r="X99" s="100"/>
      <c r="Y99" s="99"/>
      <c r="Z99" s="109"/>
      <c r="AA99" s="102"/>
      <c r="AB99" s="101"/>
      <c r="AC99" s="103"/>
    </row>
    <row r="100" spans="2:29" s="62" customFormat="1" ht="17.25" customHeight="1">
      <c r="B100" s="96"/>
      <c r="C100" s="96"/>
      <c r="D100" s="97"/>
      <c r="E100" s="98"/>
      <c r="F100" s="99"/>
      <c r="G100" s="100"/>
      <c r="H100" s="100"/>
      <c r="I100" s="98"/>
      <c r="J100" s="99"/>
      <c r="K100" s="100"/>
      <c r="L100" s="100"/>
      <c r="M100" s="98"/>
      <c r="N100" s="99"/>
      <c r="O100" s="100"/>
      <c r="P100" s="100"/>
      <c r="Q100" s="98"/>
      <c r="R100" s="99"/>
      <c r="S100" s="100"/>
      <c r="T100" s="100"/>
      <c r="U100" s="98"/>
      <c r="V100" s="99"/>
      <c r="W100" s="100"/>
      <c r="X100" s="100"/>
      <c r="Y100" s="99"/>
      <c r="Z100" s="109"/>
      <c r="AA100" s="102"/>
      <c r="AB100" s="101"/>
      <c r="AC100" s="103"/>
    </row>
    <row r="101" spans="2:29" ht="17.25" customHeight="1">
      <c r="B101" s="186"/>
      <c r="C101" s="186"/>
      <c r="D101" s="1"/>
      <c r="E101" s="42"/>
      <c r="F101" s="398" t="s">
        <v>182</v>
      </c>
      <c r="G101" s="398"/>
      <c r="H101" s="398"/>
      <c r="I101" s="398"/>
      <c r="J101" s="398"/>
      <c r="K101" s="398"/>
      <c r="L101" s="398"/>
      <c r="M101" s="398"/>
      <c r="N101" s="398"/>
      <c r="O101" s="398"/>
      <c r="P101" s="398"/>
      <c r="Q101" s="398"/>
      <c r="R101" s="398"/>
      <c r="S101" s="1"/>
      <c r="T101" s="1"/>
      <c r="U101" s="1"/>
      <c r="V101" s="1"/>
      <c r="W101" s="392" t="s">
        <v>79</v>
      </c>
      <c r="X101" s="392"/>
      <c r="Y101" s="392"/>
      <c r="Z101" s="392"/>
      <c r="AA101" s="1"/>
      <c r="AB101" s="1"/>
      <c r="AC101" s="42"/>
    </row>
    <row r="102" spans="2:29" ht="34.5" customHeight="1" thickBot="1">
      <c r="B102" s="204" t="s">
        <v>66</v>
      </c>
      <c r="C102" s="205"/>
      <c r="D102" s="1"/>
      <c r="E102" s="42"/>
      <c r="F102" s="398"/>
      <c r="G102" s="398"/>
      <c r="H102" s="398"/>
      <c r="I102" s="398"/>
      <c r="J102" s="398"/>
      <c r="K102" s="398"/>
      <c r="L102" s="398"/>
      <c r="M102" s="398"/>
      <c r="N102" s="398"/>
      <c r="O102" s="398"/>
      <c r="P102" s="398"/>
      <c r="Q102" s="398"/>
      <c r="R102" s="398"/>
      <c r="S102" s="1"/>
      <c r="T102" s="1"/>
      <c r="U102" s="1"/>
      <c r="V102" s="1"/>
      <c r="W102" s="393"/>
      <c r="X102" s="393"/>
      <c r="Y102" s="393"/>
      <c r="Z102" s="393"/>
      <c r="AA102" s="1"/>
      <c r="AB102" s="1"/>
      <c r="AC102" s="42"/>
    </row>
    <row r="103" spans="2:29" s="44" customFormat="1" ht="17.25" customHeight="1">
      <c r="B103" s="416" t="s">
        <v>1</v>
      </c>
      <c r="C103" s="417"/>
      <c r="D103" s="104" t="s">
        <v>31</v>
      </c>
      <c r="E103" s="45"/>
      <c r="F103" s="46" t="s">
        <v>35</v>
      </c>
      <c r="G103" s="396" t="s">
        <v>36</v>
      </c>
      <c r="H103" s="397"/>
      <c r="I103" s="47"/>
      <c r="J103" s="46" t="s">
        <v>37</v>
      </c>
      <c r="K103" s="396" t="s">
        <v>36</v>
      </c>
      <c r="L103" s="397"/>
      <c r="M103" s="48"/>
      <c r="N103" s="46" t="s">
        <v>38</v>
      </c>
      <c r="O103" s="396" t="s">
        <v>36</v>
      </c>
      <c r="P103" s="397"/>
      <c r="Q103" s="48"/>
      <c r="R103" s="46" t="s">
        <v>39</v>
      </c>
      <c r="S103" s="396" t="s">
        <v>36</v>
      </c>
      <c r="T103" s="397"/>
      <c r="U103" s="49"/>
      <c r="V103" s="46" t="s">
        <v>40</v>
      </c>
      <c r="W103" s="396" t="s">
        <v>36</v>
      </c>
      <c r="X103" s="397"/>
      <c r="Y103" s="46" t="s">
        <v>41</v>
      </c>
      <c r="Z103" s="50"/>
      <c r="AA103" s="105" t="s">
        <v>42</v>
      </c>
      <c r="AB103" s="52" t="s">
        <v>43</v>
      </c>
      <c r="AC103" s="277" t="s">
        <v>41</v>
      </c>
    </row>
    <row r="104" spans="2:29" s="44" customFormat="1" ht="17.25" customHeight="1" thickBot="1">
      <c r="B104" s="390" t="s">
        <v>44</v>
      </c>
      <c r="C104" s="391"/>
      <c r="D104" s="212"/>
      <c r="E104" s="53"/>
      <c r="F104" s="54" t="s">
        <v>45</v>
      </c>
      <c r="G104" s="387" t="s">
        <v>46</v>
      </c>
      <c r="H104" s="388"/>
      <c r="I104" s="55"/>
      <c r="J104" s="54" t="s">
        <v>45</v>
      </c>
      <c r="K104" s="387" t="s">
        <v>46</v>
      </c>
      <c r="L104" s="388"/>
      <c r="M104" s="54"/>
      <c r="N104" s="54" t="s">
        <v>45</v>
      </c>
      <c r="O104" s="387" t="s">
        <v>46</v>
      </c>
      <c r="P104" s="388"/>
      <c r="Q104" s="54"/>
      <c r="R104" s="54" t="s">
        <v>45</v>
      </c>
      <c r="S104" s="387" t="s">
        <v>46</v>
      </c>
      <c r="T104" s="388"/>
      <c r="U104" s="56"/>
      <c r="V104" s="54" t="s">
        <v>45</v>
      </c>
      <c r="W104" s="387" t="s">
        <v>46</v>
      </c>
      <c r="X104" s="388"/>
      <c r="Y104" s="57" t="s">
        <v>45</v>
      </c>
      <c r="Z104" s="58" t="s">
        <v>47</v>
      </c>
      <c r="AA104" s="59" t="s">
        <v>48</v>
      </c>
      <c r="AB104" s="60" t="s">
        <v>49</v>
      </c>
      <c r="AC104" s="61" t="s">
        <v>50</v>
      </c>
    </row>
    <row r="105" spans="2:29" s="62" customFormat="1" ht="49.5" customHeight="1">
      <c r="B105" s="421" t="s">
        <v>70</v>
      </c>
      <c r="C105" s="421"/>
      <c r="D105" s="89">
        <f>SUM(D106:D108)</f>
        <v>180</v>
      </c>
      <c r="E105" s="64">
        <f>SUM(E106:E108)</f>
        <v>335</v>
      </c>
      <c r="F105" s="65">
        <f>SUM(F106:F108)</f>
        <v>515</v>
      </c>
      <c r="G105" s="66">
        <f>F125</f>
        <v>456</v>
      </c>
      <c r="H105" s="67" t="str">
        <f>B125</f>
        <v>Ferrel</v>
      </c>
      <c r="I105" s="68">
        <f>SUM(I106:I108)</f>
        <v>387</v>
      </c>
      <c r="J105" s="69">
        <f>SUM(J106:J108)</f>
        <v>567</v>
      </c>
      <c r="K105" s="69">
        <f>J121</f>
        <v>450</v>
      </c>
      <c r="L105" s="70" t="str">
        <f>B121</f>
        <v>Aroz3D</v>
      </c>
      <c r="M105" s="71">
        <f>SUM(M106:M108)</f>
        <v>336</v>
      </c>
      <c r="N105" s="66">
        <f>SUM(N106:N108)</f>
        <v>516</v>
      </c>
      <c r="O105" s="66">
        <f>N117</f>
        <v>0</v>
      </c>
      <c r="P105" s="67" t="str">
        <f>B117</f>
        <v>Kunda Auto</v>
      </c>
      <c r="Q105" s="72">
        <f>SUM(Q106:Q108)</f>
        <v>376</v>
      </c>
      <c r="R105" s="66">
        <f>SUM(R106:R108)</f>
        <v>556</v>
      </c>
      <c r="S105" s="66">
        <f>R113</f>
        <v>492</v>
      </c>
      <c r="T105" s="67" t="str">
        <f>B113</f>
        <v>Rakvere Teater</v>
      </c>
      <c r="U105" s="72">
        <f>SUM(U106:U108)</f>
        <v>355</v>
      </c>
      <c r="V105" s="66">
        <f>SUM(V106:V108)</f>
        <v>535</v>
      </c>
      <c r="W105" s="66">
        <f>V109</f>
        <v>579</v>
      </c>
      <c r="X105" s="67" t="str">
        <f>B109</f>
        <v>Topauto</v>
      </c>
      <c r="Y105" s="73">
        <f aca="true" t="shared" si="4" ref="Y105:Y125">F105+J105+N105+R105+V105</f>
        <v>2689</v>
      </c>
      <c r="Z105" s="71">
        <f>SUM(Z106:Z108)</f>
        <v>1789</v>
      </c>
      <c r="AA105" s="74">
        <f>AVERAGE(AA106,AA107,AA108)</f>
        <v>179.26666666666665</v>
      </c>
      <c r="AB105" s="75">
        <f>AVERAGE(AB106,AB107,AB108)</f>
        <v>119.26666666666667</v>
      </c>
      <c r="AC105" s="382">
        <f>G106+K106+O106+S106+W106</f>
        <v>4</v>
      </c>
    </row>
    <row r="106" spans="2:29" s="62" customFormat="1" ht="17.25" customHeight="1">
      <c r="B106" s="361" t="s">
        <v>92</v>
      </c>
      <c r="C106" s="361"/>
      <c r="D106" s="76">
        <v>60</v>
      </c>
      <c r="E106" s="77">
        <v>100</v>
      </c>
      <c r="F106" s="80">
        <f>D106+E106</f>
        <v>160</v>
      </c>
      <c r="G106" s="373">
        <v>1</v>
      </c>
      <c r="H106" s="374"/>
      <c r="I106" s="79">
        <v>141</v>
      </c>
      <c r="J106" s="78">
        <f>D106+I106</f>
        <v>201</v>
      </c>
      <c r="K106" s="373">
        <v>1</v>
      </c>
      <c r="L106" s="374"/>
      <c r="M106" s="79">
        <v>107</v>
      </c>
      <c r="N106" s="78">
        <f>D106+M106</f>
        <v>167</v>
      </c>
      <c r="O106" s="373">
        <v>1</v>
      </c>
      <c r="P106" s="374"/>
      <c r="Q106" s="79">
        <v>161</v>
      </c>
      <c r="R106" s="80">
        <f>D106+Q106</f>
        <v>221</v>
      </c>
      <c r="S106" s="373">
        <v>1</v>
      </c>
      <c r="T106" s="374"/>
      <c r="U106" s="77">
        <v>118</v>
      </c>
      <c r="V106" s="80">
        <f aca="true" t="shared" si="5" ref="V106:V116">D106+U106</f>
        <v>178</v>
      </c>
      <c r="W106" s="373">
        <v>0</v>
      </c>
      <c r="X106" s="374"/>
      <c r="Y106" s="78">
        <f t="shared" si="4"/>
        <v>927</v>
      </c>
      <c r="Z106" s="79">
        <f>E106+I106+M106+Q106+U106</f>
        <v>627</v>
      </c>
      <c r="AA106" s="81">
        <f>AVERAGE(F106,J106,N106,R106,V106)</f>
        <v>185.4</v>
      </c>
      <c r="AB106" s="82">
        <f>AVERAGE(F106,J106,N106,R106,V106)-D106</f>
        <v>125.4</v>
      </c>
      <c r="AC106" s="383"/>
    </row>
    <row r="107" spans="2:29" s="62" customFormat="1" ht="17.25" customHeight="1">
      <c r="B107" s="361" t="s">
        <v>111</v>
      </c>
      <c r="C107" s="361"/>
      <c r="D107" s="76">
        <v>60</v>
      </c>
      <c r="E107" s="77">
        <v>131</v>
      </c>
      <c r="F107" s="80">
        <f>D107+E107</f>
        <v>191</v>
      </c>
      <c r="G107" s="375"/>
      <c r="H107" s="376"/>
      <c r="I107" s="79">
        <v>122</v>
      </c>
      <c r="J107" s="78">
        <f>D107+I107</f>
        <v>182</v>
      </c>
      <c r="K107" s="375"/>
      <c r="L107" s="376"/>
      <c r="M107" s="79">
        <v>111</v>
      </c>
      <c r="N107" s="78">
        <f>D107+M107</f>
        <v>171</v>
      </c>
      <c r="O107" s="375"/>
      <c r="P107" s="376"/>
      <c r="Q107" s="77">
        <v>124</v>
      </c>
      <c r="R107" s="80">
        <f>D107+Q107</f>
        <v>184</v>
      </c>
      <c r="S107" s="375"/>
      <c r="T107" s="376"/>
      <c r="U107" s="77">
        <v>129</v>
      </c>
      <c r="V107" s="80">
        <f t="shared" si="5"/>
        <v>189</v>
      </c>
      <c r="W107" s="375"/>
      <c r="X107" s="376"/>
      <c r="Y107" s="78">
        <f t="shared" si="4"/>
        <v>917</v>
      </c>
      <c r="Z107" s="79">
        <f>E107+I107+M107+Q107+U107</f>
        <v>617</v>
      </c>
      <c r="AA107" s="81">
        <f>AVERAGE(F107,J107,N107,R107,V107)</f>
        <v>183.4</v>
      </c>
      <c r="AB107" s="82">
        <f>AVERAGE(F107,J107,N107,R107,V107)-D107</f>
        <v>123.4</v>
      </c>
      <c r="AC107" s="383"/>
    </row>
    <row r="108" spans="2:29" s="62" customFormat="1" ht="17.25" customHeight="1" thickBot="1">
      <c r="B108" s="370" t="s">
        <v>93</v>
      </c>
      <c r="C108" s="370"/>
      <c r="D108" s="83">
        <v>60</v>
      </c>
      <c r="E108" s="84">
        <v>104</v>
      </c>
      <c r="F108" s="80">
        <f>D108+E108</f>
        <v>164</v>
      </c>
      <c r="G108" s="377"/>
      <c r="H108" s="378"/>
      <c r="I108" s="86">
        <v>124</v>
      </c>
      <c r="J108" s="78">
        <f>D108+I108</f>
        <v>184</v>
      </c>
      <c r="K108" s="377"/>
      <c r="L108" s="378"/>
      <c r="M108" s="79">
        <v>118</v>
      </c>
      <c r="N108" s="78">
        <f>D108+M108</f>
        <v>178</v>
      </c>
      <c r="O108" s="377"/>
      <c r="P108" s="378"/>
      <c r="Q108" s="77">
        <v>91</v>
      </c>
      <c r="R108" s="85">
        <f>D108+Q108</f>
        <v>151</v>
      </c>
      <c r="S108" s="377"/>
      <c r="T108" s="378"/>
      <c r="U108" s="77">
        <v>108</v>
      </c>
      <c r="V108" s="85">
        <f t="shared" si="5"/>
        <v>168</v>
      </c>
      <c r="W108" s="377"/>
      <c r="X108" s="378"/>
      <c r="Y108" s="85">
        <f t="shared" si="4"/>
        <v>845</v>
      </c>
      <c r="Z108" s="86">
        <f>E108+I108+M108+Q108+U108</f>
        <v>545</v>
      </c>
      <c r="AA108" s="87">
        <f>AVERAGE(F108,J108,N108,R108,V108)</f>
        <v>169</v>
      </c>
      <c r="AB108" s="88">
        <f>AVERAGE(F108,J108,N108,R108,V108)-D108</f>
        <v>109</v>
      </c>
      <c r="AC108" s="384"/>
    </row>
    <row r="109" spans="2:29" s="62" customFormat="1" ht="49.5" customHeight="1">
      <c r="B109" s="380" t="s">
        <v>69</v>
      </c>
      <c r="C109" s="381"/>
      <c r="D109" s="63">
        <f>SUM(D110:D112)</f>
        <v>180</v>
      </c>
      <c r="E109" s="106">
        <f>SUM(E110:E112)</f>
        <v>347</v>
      </c>
      <c r="F109" s="92">
        <f>SUM(F110:F112)</f>
        <v>527</v>
      </c>
      <c r="G109" s="92">
        <f>F121</f>
        <v>495</v>
      </c>
      <c r="H109" s="70" t="str">
        <f>B121</f>
        <v>Aroz3D</v>
      </c>
      <c r="I109" s="64">
        <f>SUM(I110:I112)</f>
        <v>298</v>
      </c>
      <c r="J109" s="92">
        <f>SUM(J110:J112)</f>
        <v>478</v>
      </c>
      <c r="K109" s="92">
        <f>J117</f>
        <v>0</v>
      </c>
      <c r="L109" s="70" t="str">
        <f>B117</f>
        <v>Kunda Auto</v>
      </c>
      <c r="M109" s="71">
        <f>SUM(M110:M112)</f>
        <v>346</v>
      </c>
      <c r="N109" s="93">
        <f>SUM(N110:N112)</f>
        <v>526</v>
      </c>
      <c r="O109" s="92">
        <f>N113</f>
        <v>443</v>
      </c>
      <c r="P109" s="70" t="str">
        <f>B113</f>
        <v>Rakvere Teater</v>
      </c>
      <c r="Q109" s="71">
        <f>SUM(Q110:Q112)</f>
        <v>310</v>
      </c>
      <c r="R109" s="66">
        <f>SUM(R110:R112)</f>
        <v>490</v>
      </c>
      <c r="S109" s="92">
        <f>R125</f>
        <v>473</v>
      </c>
      <c r="T109" s="70" t="str">
        <f>B125</f>
        <v>Ferrel</v>
      </c>
      <c r="U109" s="71">
        <f>SUM(U110:U112)</f>
        <v>399</v>
      </c>
      <c r="V109" s="94">
        <f>SUM(V110:V112)</f>
        <v>579</v>
      </c>
      <c r="W109" s="92">
        <f>V105</f>
        <v>535</v>
      </c>
      <c r="X109" s="70" t="str">
        <f>B105</f>
        <v>Uhtna Puit</v>
      </c>
      <c r="Y109" s="73">
        <f>F109+J109+N109+R109+V109</f>
        <v>2600</v>
      </c>
      <c r="Z109" s="71">
        <f>SUM(Z110:Z112)</f>
        <v>1700</v>
      </c>
      <c r="AA109" s="91">
        <f>AVERAGE(AA110,AA111,AA112)</f>
        <v>173.33333333333334</v>
      </c>
      <c r="AB109" s="75">
        <f>AVERAGE(AB110,AB111,AB112)</f>
        <v>113.33333333333333</v>
      </c>
      <c r="AC109" s="382">
        <f>G110+K110+O110+S110+W110</f>
        <v>5</v>
      </c>
    </row>
    <row r="110" spans="2:29" s="62" customFormat="1" ht="17.25" customHeight="1">
      <c r="B110" s="355" t="s">
        <v>186</v>
      </c>
      <c r="C110" s="356"/>
      <c r="D110" s="76">
        <v>60</v>
      </c>
      <c r="E110" s="77">
        <v>105</v>
      </c>
      <c r="F110" s="80">
        <f>D110+E110</f>
        <v>165</v>
      </c>
      <c r="G110" s="373">
        <v>1</v>
      </c>
      <c r="H110" s="374"/>
      <c r="I110" s="79">
        <v>85</v>
      </c>
      <c r="J110" s="78">
        <f>D110+I110</f>
        <v>145</v>
      </c>
      <c r="K110" s="373">
        <v>1</v>
      </c>
      <c r="L110" s="374"/>
      <c r="M110" s="79">
        <v>90</v>
      </c>
      <c r="N110" s="78">
        <f>D110+M110</f>
        <v>150</v>
      </c>
      <c r="O110" s="373">
        <v>1</v>
      </c>
      <c r="P110" s="374"/>
      <c r="Q110" s="77">
        <v>69</v>
      </c>
      <c r="R110" s="80">
        <f>D110+Q110</f>
        <v>129</v>
      </c>
      <c r="S110" s="373">
        <v>1</v>
      </c>
      <c r="T110" s="374"/>
      <c r="U110" s="77">
        <v>136</v>
      </c>
      <c r="V110" s="80">
        <f t="shared" si="5"/>
        <v>196</v>
      </c>
      <c r="W110" s="373">
        <v>1</v>
      </c>
      <c r="X110" s="374"/>
      <c r="Y110" s="78">
        <f t="shared" si="4"/>
        <v>785</v>
      </c>
      <c r="Z110" s="79">
        <f>E110+I110+M110+Q110+U110</f>
        <v>485</v>
      </c>
      <c r="AA110" s="81">
        <f>AVERAGE(F110,J110,N110,R110,V110)</f>
        <v>157</v>
      </c>
      <c r="AB110" s="82">
        <f>AVERAGE(F110,J110,N110,R110,V110)-D110</f>
        <v>97</v>
      </c>
      <c r="AC110" s="383"/>
    </row>
    <row r="111" spans="2:29" s="62" customFormat="1" ht="17.25" customHeight="1">
      <c r="B111" s="371" t="s">
        <v>165</v>
      </c>
      <c r="C111" s="372"/>
      <c r="D111" s="76">
        <v>60</v>
      </c>
      <c r="E111" s="77">
        <v>113</v>
      </c>
      <c r="F111" s="80">
        <f>D111+E111</f>
        <v>173</v>
      </c>
      <c r="G111" s="375"/>
      <c r="H111" s="376"/>
      <c r="I111" s="79">
        <v>119</v>
      </c>
      <c r="J111" s="78">
        <f>D111+I111</f>
        <v>179</v>
      </c>
      <c r="K111" s="375"/>
      <c r="L111" s="376"/>
      <c r="M111" s="79">
        <v>136</v>
      </c>
      <c r="N111" s="78">
        <f>D111+M111</f>
        <v>196</v>
      </c>
      <c r="O111" s="375"/>
      <c r="P111" s="376"/>
      <c r="Q111" s="77">
        <v>142</v>
      </c>
      <c r="R111" s="80">
        <f>D111+Q111</f>
        <v>202</v>
      </c>
      <c r="S111" s="375"/>
      <c r="T111" s="376"/>
      <c r="U111" s="77">
        <v>151</v>
      </c>
      <c r="V111" s="80">
        <f t="shared" si="5"/>
        <v>211</v>
      </c>
      <c r="W111" s="375"/>
      <c r="X111" s="376"/>
      <c r="Y111" s="78">
        <f t="shared" si="4"/>
        <v>961</v>
      </c>
      <c r="Z111" s="79">
        <f>E111+I111+M111+Q111+U111</f>
        <v>661</v>
      </c>
      <c r="AA111" s="81">
        <f>AVERAGE(F111,J111,N111,R111,V111)</f>
        <v>192.2</v>
      </c>
      <c r="AB111" s="82">
        <f>AVERAGE(F111,J111,N111,R111,V111)-D111</f>
        <v>132.2</v>
      </c>
      <c r="AC111" s="383"/>
    </row>
    <row r="112" spans="2:29" s="62" customFormat="1" ht="17.25" customHeight="1" thickBot="1">
      <c r="B112" s="371" t="s">
        <v>87</v>
      </c>
      <c r="C112" s="372"/>
      <c r="D112" s="76">
        <v>60</v>
      </c>
      <c r="E112" s="84">
        <v>129</v>
      </c>
      <c r="F112" s="80">
        <f>D112+E112</f>
        <v>189</v>
      </c>
      <c r="G112" s="377"/>
      <c r="H112" s="378"/>
      <c r="I112" s="86">
        <v>94</v>
      </c>
      <c r="J112" s="78">
        <f>D112+I112</f>
        <v>154</v>
      </c>
      <c r="K112" s="377"/>
      <c r="L112" s="378"/>
      <c r="M112" s="79">
        <v>120</v>
      </c>
      <c r="N112" s="78">
        <f>D112+M112</f>
        <v>180</v>
      </c>
      <c r="O112" s="377"/>
      <c r="P112" s="378"/>
      <c r="Q112" s="77">
        <v>99</v>
      </c>
      <c r="R112" s="80">
        <f>D112+Q112</f>
        <v>159</v>
      </c>
      <c r="S112" s="377"/>
      <c r="T112" s="378"/>
      <c r="U112" s="77">
        <v>112</v>
      </c>
      <c r="V112" s="80">
        <f t="shared" si="5"/>
        <v>172</v>
      </c>
      <c r="W112" s="377"/>
      <c r="X112" s="378"/>
      <c r="Y112" s="85">
        <f t="shared" si="4"/>
        <v>854</v>
      </c>
      <c r="Z112" s="86">
        <f>E112+I112+M112+Q112+U112</f>
        <v>554</v>
      </c>
      <c r="AA112" s="87">
        <f>AVERAGE(F112,J112,N112,R112,V112)</f>
        <v>170.8</v>
      </c>
      <c r="AB112" s="88">
        <f>AVERAGE(F112,J112,N112,R112,V112)-D112</f>
        <v>110.80000000000001</v>
      </c>
      <c r="AC112" s="384"/>
    </row>
    <row r="113" spans="2:29" s="62" customFormat="1" ht="48" customHeight="1">
      <c r="B113" s="380" t="s">
        <v>121</v>
      </c>
      <c r="C113" s="381"/>
      <c r="D113" s="63">
        <f>SUM(D114:D116)</f>
        <v>172</v>
      </c>
      <c r="E113" s="106">
        <f>SUM(E114:E116)</f>
        <v>282</v>
      </c>
      <c r="F113" s="92">
        <f>SUM(F114:F116)</f>
        <v>454</v>
      </c>
      <c r="G113" s="92">
        <f>F117</f>
        <v>0</v>
      </c>
      <c r="H113" s="70" t="str">
        <f>B117</f>
        <v>Kunda Auto</v>
      </c>
      <c r="I113" s="64">
        <f>SUM(I114:I116)</f>
        <v>331</v>
      </c>
      <c r="J113" s="92">
        <f>SUM(J114:J116)</f>
        <v>503</v>
      </c>
      <c r="K113" s="92">
        <f>J125</f>
        <v>436</v>
      </c>
      <c r="L113" s="70" t="str">
        <f>B125</f>
        <v>Ferrel</v>
      </c>
      <c r="M113" s="71">
        <f>SUM(M114:M116)</f>
        <v>271</v>
      </c>
      <c r="N113" s="93">
        <f>SUM(N114:N116)</f>
        <v>443</v>
      </c>
      <c r="O113" s="92">
        <f>N109</f>
        <v>526</v>
      </c>
      <c r="P113" s="70" t="str">
        <f>B109</f>
        <v>Topauto</v>
      </c>
      <c r="Q113" s="71">
        <f>SUM(Q114:Q116)</f>
        <v>320</v>
      </c>
      <c r="R113" s="94">
        <f>SUM(R114:R116)</f>
        <v>492</v>
      </c>
      <c r="S113" s="92">
        <f>R105</f>
        <v>556</v>
      </c>
      <c r="T113" s="70" t="str">
        <f>B105</f>
        <v>Uhtna Puit</v>
      </c>
      <c r="U113" s="71">
        <f>SUM(U114:U116)</f>
        <v>321</v>
      </c>
      <c r="V113" s="93">
        <f>SUM(V114:V116)</f>
        <v>493</v>
      </c>
      <c r="W113" s="92">
        <f>V121</f>
        <v>491</v>
      </c>
      <c r="X113" s="70" t="str">
        <f>B121</f>
        <v>Aroz3D</v>
      </c>
      <c r="Y113" s="73">
        <f t="shared" si="4"/>
        <v>2385</v>
      </c>
      <c r="Z113" s="71">
        <f>SUM(Z114:Z116)</f>
        <v>1525</v>
      </c>
      <c r="AA113" s="91">
        <f>AVERAGE(AA114,AA115,AA116)</f>
        <v>159.00000000000003</v>
      </c>
      <c r="AB113" s="75">
        <f>AVERAGE(AB114,AB115,AB116)</f>
        <v>101.66666666666667</v>
      </c>
      <c r="AC113" s="382">
        <f>G114+K114+O114+S114+W114</f>
        <v>3</v>
      </c>
    </row>
    <row r="114" spans="2:29" s="62" customFormat="1" ht="17.25" customHeight="1">
      <c r="B114" s="202" t="s">
        <v>158</v>
      </c>
      <c r="C114" s="203"/>
      <c r="D114" s="76">
        <v>60</v>
      </c>
      <c r="E114" s="77">
        <v>84</v>
      </c>
      <c r="F114" s="80">
        <f>D114+E114</f>
        <v>144</v>
      </c>
      <c r="G114" s="373">
        <v>1</v>
      </c>
      <c r="H114" s="374"/>
      <c r="I114" s="79">
        <v>90</v>
      </c>
      <c r="J114" s="78">
        <f>D114+I114</f>
        <v>150</v>
      </c>
      <c r="K114" s="373">
        <v>1</v>
      </c>
      <c r="L114" s="374"/>
      <c r="M114" s="79">
        <v>85</v>
      </c>
      <c r="N114" s="78">
        <f>D114+M114</f>
        <v>145</v>
      </c>
      <c r="O114" s="373">
        <v>0</v>
      </c>
      <c r="P114" s="374"/>
      <c r="Q114" s="77">
        <v>78</v>
      </c>
      <c r="R114" s="80">
        <f>D114+Q114</f>
        <v>138</v>
      </c>
      <c r="S114" s="373">
        <v>0</v>
      </c>
      <c r="T114" s="374"/>
      <c r="U114" s="77">
        <v>87</v>
      </c>
      <c r="V114" s="80">
        <f t="shared" si="5"/>
        <v>147</v>
      </c>
      <c r="W114" s="373">
        <v>1</v>
      </c>
      <c r="X114" s="374"/>
      <c r="Y114" s="78">
        <f t="shared" si="4"/>
        <v>724</v>
      </c>
      <c r="Z114" s="79">
        <f>E114+I114+M114+Q114+U114</f>
        <v>424</v>
      </c>
      <c r="AA114" s="81">
        <f>AVERAGE(F114,J114,N114,R114,V114)</f>
        <v>144.8</v>
      </c>
      <c r="AB114" s="82">
        <f>AVERAGE(F114,J114,N114,R114,V114)-D114</f>
        <v>84.80000000000001</v>
      </c>
      <c r="AC114" s="383"/>
    </row>
    <row r="115" spans="2:29" s="62" customFormat="1" ht="17.25" customHeight="1">
      <c r="B115" s="355" t="s">
        <v>188</v>
      </c>
      <c r="C115" s="356"/>
      <c r="D115" s="107">
        <v>60</v>
      </c>
      <c r="E115" s="77">
        <v>73</v>
      </c>
      <c r="F115" s="80">
        <f>D115+E115</f>
        <v>133</v>
      </c>
      <c r="G115" s="375"/>
      <c r="H115" s="376"/>
      <c r="I115" s="79">
        <v>137</v>
      </c>
      <c r="J115" s="78">
        <f>D115+I115</f>
        <v>197</v>
      </c>
      <c r="K115" s="375"/>
      <c r="L115" s="376"/>
      <c r="M115" s="79">
        <v>84</v>
      </c>
      <c r="N115" s="78">
        <f>D115+M115</f>
        <v>144</v>
      </c>
      <c r="O115" s="375"/>
      <c r="P115" s="376"/>
      <c r="Q115" s="77">
        <v>102</v>
      </c>
      <c r="R115" s="80">
        <f>D115+Q115</f>
        <v>162</v>
      </c>
      <c r="S115" s="375"/>
      <c r="T115" s="376"/>
      <c r="U115" s="77">
        <v>116</v>
      </c>
      <c r="V115" s="80">
        <f t="shared" si="5"/>
        <v>176</v>
      </c>
      <c r="W115" s="375"/>
      <c r="X115" s="376"/>
      <c r="Y115" s="78">
        <f t="shared" si="4"/>
        <v>812</v>
      </c>
      <c r="Z115" s="79">
        <f>E115+I115+M115+Q115+U115</f>
        <v>512</v>
      </c>
      <c r="AA115" s="81">
        <f>AVERAGE(F115,J115,N115,R115,V115)</f>
        <v>162.4</v>
      </c>
      <c r="AB115" s="82">
        <f>AVERAGE(F115,J115,N115,R115,V115)-D115</f>
        <v>102.4</v>
      </c>
      <c r="AC115" s="383"/>
    </row>
    <row r="116" spans="2:29" s="62" customFormat="1" ht="17.25" customHeight="1" thickBot="1">
      <c r="B116" s="366" t="s">
        <v>159</v>
      </c>
      <c r="C116" s="367"/>
      <c r="D116" s="83">
        <v>52</v>
      </c>
      <c r="E116" s="84">
        <v>125</v>
      </c>
      <c r="F116" s="85">
        <f>D116+E116</f>
        <v>177</v>
      </c>
      <c r="G116" s="377"/>
      <c r="H116" s="378"/>
      <c r="I116" s="86">
        <v>104</v>
      </c>
      <c r="J116" s="78">
        <f>D116+I116</f>
        <v>156</v>
      </c>
      <c r="K116" s="377"/>
      <c r="L116" s="378"/>
      <c r="M116" s="86">
        <v>102</v>
      </c>
      <c r="N116" s="78">
        <f>D116+M116</f>
        <v>154</v>
      </c>
      <c r="O116" s="377"/>
      <c r="P116" s="378"/>
      <c r="Q116" s="77">
        <v>140</v>
      </c>
      <c r="R116" s="80">
        <f>D116+Q116</f>
        <v>192</v>
      </c>
      <c r="S116" s="377"/>
      <c r="T116" s="378"/>
      <c r="U116" s="77">
        <v>118</v>
      </c>
      <c r="V116" s="80">
        <f t="shared" si="5"/>
        <v>170</v>
      </c>
      <c r="W116" s="377"/>
      <c r="X116" s="378"/>
      <c r="Y116" s="85">
        <f t="shared" si="4"/>
        <v>849</v>
      </c>
      <c r="Z116" s="86">
        <f>E116+I116+M116+Q116+U116</f>
        <v>589</v>
      </c>
      <c r="AA116" s="87">
        <f>AVERAGE(F116,J116,N116,R116,V116)</f>
        <v>169.8</v>
      </c>
      <c r="AB116" s="88">
        <f>AVERAGE(F116,J116,N116,R116,V116)-D116</f>
        <v>117.80000000000001</v>
      </c>
      <c r="AC116" s="384"/>
    </row>
    <row r="117" spans="2:29" s="62" customFormat="1" ht="49.5" customHeight="1">
      <c r="B117" s="399" t="s">
        <v>75</v>
      </c>
      <c r="C117" s="400"/>
      <c r="D117" s="63">
        <f>SUM(D118:D120)</f>
        <v>0</v>
      </c>
      <c r="E117" s="106">
        <f>SUM(E118:E120)</f>
        <v>0</v>
      </c>
      <c r="F117" s="92">
        <f>SUM(F118:F120)</f>
        <v>0</v>
      </c>
      <c r="G117" s="92">
        <f>F113</f>
        <v>454</v>
      </c>
      <c r="H117" s="70" t="str">
        <f>B113</f>
        <v>Rakvere Teater</v>
      </c>
      <c r="I117" s="108">
        <f>SUM(I118:I120)</f>
        <v>0</v>
      </c>
      <c r="J117" s="92">
        <f>SUM(J118:J120)</f>
        <v>0</v>
      </c>
      <c r="K117" s="92">
        <f>J109</f>
        <v>478</v>
      </c>
      <c r="L117" s="70" t="str">
        <f>B109</f>
        <v>Topauto</v>
      </c>
      <c r="M117" s="72">
        <f>SUM(M118:M120)</f>
        <v>0</v>
      </c>
      <c r="N117" s="94">
        <f>SUM(N118:N120)</f>
        <v>0</v>
      </c>
      <c r="O117" s="92">
        <f>N105</f>
        <v>516</v>
      </c>
      <c r="P117" s="70" t="str">
        <f>B105</f>
        <v>Uhtna Puit</v>
      </c>
      <c r="Q117" s="71">
        <f>SUM(Q118:Q120)</f>
        <v>0</v>
      </c>
      <c r="R117" s="94">
        <f>SUM(R118:R120)</f>
        <v>0</v>
      </c>
      <c r="S117" s="92">
        <f>R121</f>
        <v>476</v>
      </c>
      <c r="T117" s="70" t="str">
        <f>B121</f>
        <v>Aroz3D</v>
      </c>
      <c r="U117" s="71">
        <f>SUM(U118:U120)</f>
        <v>0</v>
      </c>
      <c r="V117" s="94">
        <f>SUM(V118:V120)</f>
        <v>0</v>
      </c>
      <c r="W117" s="92">
        <f>V125</f>
        <v>417</v>
      </c>
      <c r="X117" s="70" t="str">
        <f>B125</f>
        <v>Ferrel</v>
      </c>
      <c r="Y117" s="73">
        <f t="shared" si="4"/>
        <v>0</v>
      </c>
      <c r="Z117" s="71">
        <f>SUM(Z118:Z120)</f>
        <v>0</v>
      </c>
      <c r="AA117" s="91" t="e">
        <f>AVERAGE(AA118,AA119,AA120)</f>
        <v>#DIV/0!</v>
      </c>
      <c r="AB117" s="75" t="e">
        <f>AVERAGE(AB118,AB119,AB120)</f>
        <v>#DIV/0!</v>
      </c>
      <c r="AC117" s="382">
        <f>G118+K118+O118+S118+W118</f>
        <v>0</v>
      </c>
    </row>
    <row r="118" spans="2:29" s="62" customFormat="1" ht="17.25" customHeight="1">
      <c r="B118" s="357"/>
      <c r="C118" s="354"/>
      <c r="D118" s="76"/>
      <c r="E118" s="79"/>
      <c r="F118" s="80"/>
      <c r="G118" s="373">
        <v>0</v>
      </c>
      <c r="H118" s="374"/>
      <c r="I118" s="79"/>
      <c r="J118" s="78"/>
      <c r="K118" s="373">
        <v>0</v>
      </c>
      <c r="L118" s="374"/>
      <c r="M118" s="79"/>
      <c r="N118" s="78"/>
      <c r="O118" s="373">
        <v>0</v>
      </c>
      <c r="P118" s="374"/>
      <c r="Q118" s="77"/>
      <c r="R118" s="80"/>
      <c r="S118" s="373">
        <v>0</v>
      </c>
      <c r="T118" s="374"/>
      <c r="U118" s="77"/>
      <c r="V118" s="80"/>
      <c r="W118" s="373">
        <v>0</v>
      </c>
      <c r="X118" s="374"/>
      <c r="Y118" s="78">
        <f t="shared" si="4"/>
        <v>0</v>
      </c>
      <c r="Z118" s="79">
        <f>E118+I118+M118+Q118+U118</f>
        <v>0</v>
      </c>
      <c r="AA118" s="81" t="e">
        <f>AVERAGE(F118,J118,N118,R118,V118)</f>
        <v>#DIV/0!</v>
      </c>
      <c r="AB118" s="82" t="e">
        <f>AVERAGE(F118,J118,N118,R118,V118)-D118</f>
        <v>#DIV/0!</v>
      </c>
      <c r="AC118" s="383"/>
    </row>
    <row r="119" spans="2:29" s="62" customFormat="1" ht="17.25" customHeight="1">
      <c r="B119" s="351"/>
      <c r="C119" s="352"/>
      <c r="D119" s="76"/>
      <c r="E119" s="95"/>
      <c r="F119" s="80"/>
      <c r="G119" s="375"/>
      <c r="H119" s="376"/>
      <c r="I119" s="79"/>
      <c r="J119" s="78"/>
      <c r="K119" s="375"/>
      <c r="L119" s="376"/>
      <c r="M119" s="79"/>
      <c r="N119" s="78"/>
      <c r="O119" s="375"/>
      <c r="P119" s="376"/>
      <c r="Q119" s="77"/>
      <c r="R119" s="80"/>
      <c r="S119" s="375"/>
      <c r="T119" s="376"/>
      <c r="U119" s="77"/>
      <c r="V119" s="80"/>
      <c r="W119" s="375"/>
      <c r="X119" s="376"/>
      <c r="Y119" s="78">
        <f t="shared" si="4"/>
        <v>0</v>
      </c>
      <c r="Z119" s="79">
        <f>E119+I119+M119+Q119+U119</f>
        <v>0</v>
      </c>
      <c r="AA119" s="81" t="e">
        <f>AVERAGE(F119,J119,N119,R119,V119)</f>
        <v>#DIV/0!</v>
      </c>
      <c r="AB119" s="82" t="e">
        <f>AVERAGE(F119,J119,N119,R119,V119)-D119</f>
        <v>#DIV/0!</v>
      </c>
      <c r="AC119" s="383"/>
    </row>
    <row r="120" spans="2:29" s="62" customFormat="1" ht="17.25" customHeight="1" thickBot="1">
      <c r="B120" s="424"/>
      <c r="C120" s="425"/>
      <c r="D120" s="83"/>
      <c r="E120" s="84"/>
      <c r="F120" s="80"/>
      <c r="G120" s="377"/>
      <c r="H120" s="378"/>
      <c r="I120" s="86"/>
      <c r="J120" s="78"/>
      <c r="K120" s="377"/>
      <c r="L120" s="378"/>
      <c r="M120" s="86"/>
      <c r="N120" s="78"/>
      <c r="O120" s="377"/>
      <c r="P120" s="378"/>
      <c r="Q120" s="77"/>
      <c r="R120" s="80"/>
      <c r="S120" s="377"/>
      <c r="T120" s="378"/>
      <c r="U120" s="77"/>
      <c r="V120" s="80"/>
      <c r="W120" s="377"/>
      <c r="X120" s="378"/>
      <c r="Y120" s="85">
        <f t="shared" si="4"/>
        <v>0</v>
      </c>
      <c r="Z120" s="86">
        <f>E120+I120+M120+Q120+U120</f>
        <v>0</v>
      </c>
      <c r="AA120" s="87" t="e">
        <f>AVERAGE(F120,J120,N120,R120,V120)</f>
        <v>#DIV/0!</v>
      </c>
      <c r="AB120" s="88" t="e">
        <f>AVERAGE(F120,J120,N120,R120,V120)-D120</f>
        <v>#DIV/0!</v>
      </c>
      <c r="AC120" s="384"/>
    </row>
    <row r="121" spans="2:29" s="62" customFormat="1" ht="48" customHeight="1">
      <c r="B121" s="380" t="s">
        <v>73</v>
      </c>
      <c r="C121" s="381"/>
      <c r="D121" s="63">
        <f>SUM(D122:D124)</f>
        <v>173</v>
      </c>
      <c r="E121" s="106">
        <f>SUM(E122:E124)</f>
        <v>322</v>
      </c>
      <c r="F121" s="92">
        <f>SUM(F122:F124)</f>
        <v>495</v>
      </c>
      <c r="G121" s="92">
        <f>F109</f>
        <v>527</v>
      </c>
      <c r="H121" s="70" t="str">
        <f>B109</f>
        <v>Topauto</v>
      </c>
      <c r="I121" s="64">
        <f>SUM(I122:I124)</f>
        <v>277</v>
      </c>
      <c r="J121" s="92">
        <f>SUM(J122:J124)</f>
        <v>450</v>
      </c>
      <c r="K121" s="92">
        <f>J105</f>
        <v>567</v>
      </c>
      <c r="L121" s="70" t="str">
        <f>B105</f>
        <v>Uhtna Puit</v>
      </c>
      <c r="M121" s="72">
        <f>SUM(M122:M124)</f>
        <v>244</v>
      </c>
      <c r="N121" s="93">
        <f>SUM(N122:N124)</f>
        <v>417</v>
      </c>
      <c r="O121" s="92">
        <f>N125</f>
        <v>460</v>
      </c>
      <c r="P121" s="70" t="str">
        <f>B125</f>
        <v>Ferrel</v>
      </c>
      <c r="Q121" s="71">
        <f>SUM(Q122:Q124)</f>
        <v>303</v>
      </c>
      <c r="R121" s="93">
        <f>SUM(R122:R124)</f>
        <v>476</v>
      </c>
      <c r="S121" s="92">
        <f>R117</f>
        <v>0</v>
      </c>
      <c r="T121" s="70" t="str">
        <f>B117</f>
        <v>Kunda Auto</v>
      </c>
      <c r="U121" s="71">
        <f>SUM(U122:U124)</f>
        <v>318</v>
      </c>
      <c r="V121" s="93">
        <f>SUM(V122:V124)</f>
        <v>491</v>
      </c>
      <c r="W121" s="92">
        <f>V113</f>
        <v>493</v>
      </c>
      <c r="X121" s="70" t="str">
        <f>B113</f>
        <v>Rakvere Teater</v>
      </c>
      <c r="Y121" s="73">
        <f t="shared" si="4"/>
        <v>2329</v>
      </c>
      <c r="Z121" s="71">
        <f>SUM(Z122:Z124)</f>
        <v>1464</v>
      </c>
      <c r="AA121" s="91">
        <f>AVERAGE(AA122,AA123,AA124)</f>
        <v>155.26666666666668</v>
      </c>
      <c r="AB121" s="75">
        <f>AVERAGE(AB122,AB123,AB124)</f>
        <v>97.60000000000001</v>
      </c>
      <c r="AC121" s="382">
        <f>G122+K122+O122+S122+W122</f>
        <v>1</v>
      </c>
    </row>
    <row r="122" spans="2:29" s="62" customFormat="1" ht="17.25" customHeight="1">
      <c r="B122" s="355" t="s">
        <v>114</v>
      </c>
      <c r="C122" s="356"/>
      <c r="D122" s="76">
        <v>60</v>
      </c>
      <c r="E122" s="79">
        <v>91</v>
      </c>
      <c r="F122" s="80">
        <f>D122+E122</f>
        <v>151</v>
      </c>
      <c r="G122" s="373">
        <v>0</v>
      </c>
      <c r="H122" s="374"/>
      <c r="I122" s="79">
        <v>102</v>
      </c>
      <c r="J122" s="78">
        <f>D122+I122</f>
        <v>162</v>
      </c>
      <c r="K122" s="373">
        <v>0</v>
      </c>
      <c r="L122" s="374"/>
      <c r="M122" s="79">
        <v>49</v>
      </c>
      <c r="N122" s="78">
        <f>D122+M122</f>
        <v>109</v>
      </c>
      <c r="O122" s="373">
        <v>0</v>
      </c>
      <c r="P122" s="374"/>
      <c r="Q122" s="77">
        <v>102</v>
      </c>
      <c r="R122" s="80">
        <f>D122+Q122</f>
        <v>162</v>
      </c>
      <c r="S122" s="373">
        <v>1</v>
      </c>
      <c r="T122" s="374"/>
      <c r="U122" s="77">
        <v>100</v>
      </c>
      <c r="V122" s="80">
        <f>D122+U122</f>
        <v>160</v>
      </c>
      <c r="W122" s="373">
        <v>0</v>
      </c>
      <c r="X122" s="374"/>
      <c r="Y122" s="78">
        <f t="shared" si="4"/>
        <v>744</v>
      </c>
      <c r="Z122" s="79">
        <f>E122+I122+M122+Q122+U122</f>
        <v>444</v>
      </c>
      <c r="AA122" s="81">
        <f>AVERAGE(F122,J122,N122,R122,V122)</f>
        <v>148.8</v>
      </c>
      <c r="AB122" s="82">
        <f>AVERAGE(F122,J122,N122,R122,V122)-D122</f>
        <v>88.80000000000001</v>
      </c>
      <c r="AC122" s="383"/>
    </row>
    <row r="123" spans="2:29" s="62" customFormat="1" ht="17.25" customHeight="1">
      <c r="B123" s="371" t="s">
        <v>187</v>
      </c>
      <c r="C123" s="372"/>
      <c r="D123" s="76">
        <v>60</v>
      </c>
      <c r="E123" s="77">
        <v>125</v>
      </c>
      <c r="F123" s="80">
        <f>D123+E123</f>
        <v>185</v>
      </c>
      <c r="G123" s="375"/>
      <c r="H123" s="376"/>
      <c r="I123" s="79">
        <v>78</v>
      </c>
      <c r="J123" s="78">
        <f>D123+I123</f>
        <v>138</v>
      </c>
      <c r="K123" s="375"/>
      <c r="L123" s="376"/>
      <c r="M123" s="79">
        <v>78</v>
      </c>
      <c r="N123" s="78">
        <f>D123+M123</f>
        <v>138</v>
      </c>
      <c r="O123" s="375"/>
      <c r="P123" s="376"/>
      <c r="Q123" s="77">
        <v>80</v>
      </c>
      <c r="R123" s="80">
        <f>D123+Q123</f>
        <v>140</v>
      </c>
      <c r="S123" s="375"/>
      <c r="T123" s="376"/>
      <c r="U123" s="77">
        <v>100</v>
      </c>
      <c r="V123" s="80">
        <f>D123+U123</f>
        <v>160</v>
      </c>
      <c r="W123" s="375"/>
      <c r="X123" s="376"/>
      <c r="Y123" s="78">
        <f t="shared" si="4"/>
        <v>761</v>
      </c>
      <c r="Z123" s="79">
        <f>E123+I123+M123+Q123+U123</f>
        <v>461</v>
      </c>
      <c r="AA123" s="81">
        <f>AVERAGE(F123,J123,N123,R123,V123)</f>
        <v>152.2</v>
      </c>
      <c r="AB123" s="82">
        <f>AVERAGE(F123,J123,N123,R123,V123)-D123</f>
        <v>92.19999999999999</v>
      </c>
      <c r="AC123" s="383"/>
    </row>
    <row r="124" spans="2:29" s="62" customFormat="1" ht="17.25" customHeight="1" thickBot="1">
      <c r="B124" s="366" t="s">
        <v>115</v>
      </c>
      <c r="C124" s="367"/>
      <c r="D124" s="83">
        <v>53</v>
      </c>
      <c r="E124" s="84">
        <v>106</v>
      </c>
      <c r="F124" s="80">
        <f>D124+E124</f>
        <v>159</v>
      </c>
      <c r="G124" s="377"/>
      <c r="H124" s="378"/>
      <c r="I124" s="86">
        <v>97</v>
      </c>
      <c r="J124" s="78">
        <f>D124+I124</f>
        <v>150</v>
      </c>
      <c r="K124" s="377"/>
      <c r="L124" s="378"/>
      <c r="M124" s="86">
        <v>117</v>
      </c>
      <c r="N124" s="78">
        <f>D124+M124</f>
        <v>170</v>
      </c>
      <c r="O124" s="377"/>
      <c r="P124" s="378"/>
      <c r="Q124" s="77">
        <v>121</v>
      </c>
      <c r="R124" s="80">
        <f>D124+Q124</f>
        <v>174</v>
      </c>
      <c r="S124" s="377"/>
      <c r="T124" s="378"/>
      <c r="U124" s="77">
        <v>118</v>
      </c>
      <c r="V124" s="80">
        <f>D124+U124</f>
        <v>171</v>
      </c>
      <c r="W124" s="377"/>
      <c r="X124" s="378"/>
      <c r="Y124" s="85">
        <f t="shared" si="4"/>
        <v>824</v>
      </c>
      <c r="Z124" s="86">
        <f>E124+I124+M124+Q124+U124</f>
        <v>559</v>
      </c>
      <c r="AA124" s="87">
        <f>AVERAGE(F124,J124,N124,R124,V124)</f>
        <v>164.8</v>
      </c>
      <c r="AB124" s="88">
        <f>AVERAGE(F124,J124,N124,R124,V124)-D124</f>
        <v>111.80000000000001</v>
      </c>
      <c r="AC124" s="384"/>
    </row>
    <row r="125" spans="2:29" s="62" customFormat="1" ht="49.5" customHeight="1">
      <c r="B125" s="380" t="s">
        <v>81</v>
      </c>
      <c r="C125" s="381"/>
      <c r="D125" s="63">
        <f>SUM(D126:D128)</f>
        <v>180</v>
      </c>
      <c r="E125" s="106">
        <f>SUM(E126:E128)</f>
        <v>276</v>
      </c>
      <c r="F125" s="92">
        <f>SUM(F126:F128)</f>
        <v>456</v>
      </c>
      <c r="G125" s="92">
        <f>F105</f>
        <v>515</v>
      </c>
      <c r="H125" s="70" t="str">
        <f>B105</f>
        <v>Uhtna Puit</v>
      </c>
      <c r="I125" s="64">
        <f>SUM(I126:I128)</f>
        <v>256</v>
      </c>
      <c r="J125" s="92">
        <f>SUM(J126:J128)</f>
        <v>436</v>
      </c>
      <c r="K125" s="92">
        <f>J113</f>
        <v>503</v>
      </c>
      <c r="L125" s="70" t="str">
        <f>B113</f>
        <v>Rakvere Teater</v>
      </c>
      <c r="M125" s="72">
        <f>SUM(M126:M128)</f>
        <v>280</v>
      </c>
      <c r="N125" s="94">
        <f>SUM(N126:N128)</f>
        <v>460</v>
      </c>
      <c r="O125" s="92">
        <f>N121</f>
        <v>417</v>
      </c>
      <c r="P125" s="70" t="str">
        <f>B121</f>
        <v>Aroz3D</v>
      </c>
      <c r="Q125" s="71">
        <f>SUM(Q126:Q128)</f>
        <v>293</v>
      </c>
      <c r="R125" s="94">
        <f>SUM(R126:R128)</f>
        <v>473</v>
      </c>
      <c r="S125" s="92">
        <f>R109</f>
        <v>490</v>
      </c>
      <c r="T125" s="70" t="str">
        <f>B109</f>
        <v>Topauto</v>
      </c>
      <c r="U125" s="71">
        <f>SUM(U126:U128)</f>
        <v>237</v>
      </c>
      <c r="V125" s="94">
        <f>SUM(V126:V128)</f>
        <v>417</v>
      </c>
      <c r="W125" s="92">
        <f>V117</f>
        <v>0</v>
      </c>
      <c r="X125" s="70" t="str">
        <f>B117</f>
        <v>Kunda Auto</v>
      </c>
      <c r="Y125" s="73">
        <f t="shared" si="4"/>
        <v>2242</v>
      </c>
      <c r="Z125" s="71">
        <f>SUM(Z126:Z128)</f>
        <v>1342</v>
      </c>
      <c r="AA125" s="91">
        <f>AVERAGE(AA126,AA127,AA128)</f>
        <v>149.46666666666667</v>
      </c>
      <c r="AB125" s="75">
        <f>AVERAGE(AB126,AB127,AB128)</f>
        <v>89.46666666666665</v>
      </c>
      <c r="AC125" s="382">
        <f>G126+K126+O126+S126+W126</f>
        <v>2</v>
      </c>
    </row>
    <row r="126" spans="2:29" s="62" customFormat="1" ht="17.25" customHeight="1">
      <c r="B126" s="355" t="s">
        <v>166</v>
      </c>
      <c r="C126" s="356"/>
      <c r="D126" s="76">
        <v>60</v>
      </c>
      <c r="E126" s="77">
        <v>82</v>
      </c>
      <c r="F126" s="80">
        <f>D126+E126</f>
        <v>142</v>
      </c>
      <c r="G126" s="373">
        <v>0</v>
      </c>
      <c r="H126" s="374"/>
      <c r="I126" s="79">
        <v>76</v>
      </c>
      <c r="J126" s="78">
        <f>D126+I126</f>
        <v>136</v>
      </c>
      <c r="K126" s="373">
        <v>0</v>
      </c>
      <c r="L126" s="374"/>
      <c r="M126" s="79">
        <v>62</v>
      </c>
      <c r="N126" s="78">
        <f>D126+M126</f>
        <v>122</v>
      </c>
      <c r="O126" s="373">
        <v>1</v>
      </c>
      <c r="P126" s="374"/>
      <c r="Q126" s="77">
        <v>70</v>
      </c>
      <c r="R126" s="80">
        <f>D126+Q126</f>
        <v>130</v>
      </c>
      <c r="S126" s="373">
        <v>0</v>
      </c>
      <c r="T126" s="374"/>
      <c r="U126" s="77">
        <v>78</v>
      </c>
      <c r="V126" s="80">
        <f>D126+U126</f>
        <v>138</v>
      </c>
      <c r="W126" s="373">
        <v>1</v>
      </c>
      <c r="X126" s="374"/>
      <c r="Y126" s="78">
        <f>F126+J126+N126+R126+V126</f>
        <v>668</v>
      </c>
      <c r="Z126" s="79">
        <f>E126+I126+M126+Q126+U126</f>
        <v>368</v>
      </c>
      <c r="AA126" s="81">
        <f>AVERAGE(F126,J126,N126,R126,V126)</f>
        <v>133.6</v>
      </c>
      <c r="AB126" s="82">
        <f>AVERAGE(F126,J126,N126,R126,V126)-D126</f>
        <v>73.6</v>
      </c>
      <c r="AC126" s="383"/>
    </row>
    <row r="127" spans="2:29" s="62" customFormat="1" ht="17.25" customHeight="1">
      <c r="B127" s="355" t="s">
        <v>143</v>
      </c>
      <c r="C127" s="356"/>
      <c r="D127" s="76">
        <v>60</v>
      </c>
      <c r="E127" s="77">
        <v>89</v>
      </c>
      <c r="F127" s="80">
        <f>D127+E127</f>
        <v>149</v>
      </c>
      <c r="G127" s="375"/>
      <c r="H127" s="376"/>
      <c r="I127" s="79">
        <v>95</v>
      </c>
      <c r="J127" s="78">
        <f>D127+I127</f>
        <v>155</v>
      </c>
      <c r="K127" s="375"/>
      <c r="L127" s="376"/>
      <c r="M127" s="79">
        <v>102</v>
      </c>
      <c r="N127" s="78">
        <f>D127+M127</f>
        <v>162</v>
      </c>
      <c r="O127" s="375"/>
      <c r="P127" s="376"/>
      <c r="Q127" s="77">
        <v>119</v>
      </c>
      <c r="R127" s="80">
        <f>D127+Q127</f>
        <v>179</v>
      </c>
      <c r="S127" s="375"/>
      <c r="T127" s="376"/>
      <c r="U127" s="77">
        <v>92</v>
      </c>
      <c r="V127" s="80">
        <f>D127+U127</f>
        <v>152</v>
      </c>
      <c r="W127" s="375"/>
      <c r="X127" s="376"/>
      <c r="Y127" s="78">
        <f>F127+J127+N127+R127+V127</f>
        <v>797</v>
      </c>
      <c r="Z127" s="79">
        <f>E127+I127+M127+Q127+U127</f>
        <v>497</v>
      </c>
      <c r="AA127" s="81">
        <f>AVERAGE(F127,J127,N127,R127,V127)</f>
        <v>159.4</v>
      </c>
      <c r="AB127" s="82">
        <f>AVERAGE(F127,J127,N127,R127,V127)-D127</f>
        <v>99.4</v>
      </c>
      <c r="AC127" s="383"/>
    </row>
    <row r="128" spans="2:29" s="62" customFormat="1" ht="17.25" customHeight="1" thickBot="1">
      <c r="B128" s="353" t="s">
        <v>144</v>
      </c>
      <c r="C128" s="379"/>
      <c r="D128" s="244">
        <v>60</v>
      </c>
      <c r="E128" s="84">
        <v>105</v>
      </c>
      <c r="F128" s="85">
        <f>D128+E128</f>
        <v>165</v>
      </c>
      <c r="G128" s="377"/>
      <c r="H128" s="378"/>
      <c r="I128" s="86">
        <v>85</v>
      </c>
      <c r="J128" s="85">
        <f>D128+I128</f>
        <v>145</v>
      </c>
      <c r="K128" s="377"/>
      <c r="L128" s="378"/>
      <c r="M128" s="86">
        <v>116</v>
      </c>
      <c r="N128" s="85">
        <f>D128+M128</f>
        <v>176</v>
      </c>
      <c r="O128" s="377"/>
      <c r="P128" s="378"/>
      <c r="Q128" s="86">
        <v>104</v>
      </c>
      <c r="R128" s="85">
        <f>D128+Q128</f>
        <v>164</v>
      </c>
      <c r="S128" s="377"/>
      <c r="T128" s="378"/>
      <c r="U128" s="86">
        <v>67</v>
      </c>
      <c r="V128" s="85">
        <f>D128+U128</f>
        <v>127</v>
      </c>
      <c r="W128" s="377"/>
      <c r="X128" s="378"/>
      <c r="Y128" s="85">
        <f>F128+J128+N128+R128+V128</f>
        <v>777</v>
      </c>
      <c r="Z128" s="86">
        <f>E128+I128+M128+Q128+U128</f>
        <v>477</v>
      </c>
      <c r="AA128" s="87">
        <f>AVERAGE(F128,J128,N128,R128,V128)</f>
        <v>155.4</v>
      </c>
      <c r="AB128" s="88">
        <f>AVERAGE(F128,J128,N128,R128,V128)-D128</f>
        <v>95.4</v>
      </c>
      <c r="AC128" s="384"/>
    </row>
    <row r="129" spans="2:29" s="62" customFormat="1" ht="17.25" customHeight="1">
      <c r="B129" s="96"/>
      <c r="C129" s="96"/>
      <c r="D129" s="97"/>
      <c r="E129" s="98"/>
      <c r="F129" s="99"/>
      <c r="G129" s="100"/>
      <c r="H129" s="100"/>
      <c r="I129" s="98"/>
      <c r="J129" s="99"/>
      <c r="K129" s="100"/>
      <c r="L129" s="100"/>
      <c r="M129" s="98"/>
      <c r="N129" s="99"/>
      <c r="O129" s="100"/>
      <c r="P129" s="100"/>
      <c r="Q129" s="98"/>
      <c r="R129" s="99"/>
      <c r="S129" s="100"/>
      <c r="T129" s="100"/>
      <c r="U129" s="98"/>
      <c r="V129" s="99"/>
      <c r="W129" s="100"/>
      <c r="X129" s="100"/>
      <c r="Y129" s="99"/>
      <c r="Z129" s="109"/>
      <c r="AA129" s="102"/>
      <c r="AB129" s="101"/>
      <c r="AC129" s="103"/>
    </row>
    <row r="130" spans="2:29" ht="27.75" customHeight="1">
      <c r="B130" s="1"/>
      <c r="C130" s="1"/>
      <c r="D130" s="1"/>
      <c r="E130" s="42"/>
      <c r="F130" s="43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42"/>
    </row>
    <row r="131" spans="2:7" ht="20.25">
      <c r="B131" s="180"/>
      <c r="C131" s="181"/>
      <c r="D131" s="181"/>
      <c r="E131" s="181"/>
      <c r="F131" s="181"/>
      <c r="G131" s="182"/>
    </row>
  </sheetData>
  <mergeCells count="291">
    <mergeCell ref="B128:C128"/>
    <mergeCell ref="B124:C124"/>
    <mergeCell ref="B125:C125"/>
    <mergeCell ref="AC125:AC128"/>
    <mergeCell ref="B126:C126"/>
    <mergeCell ref="G126:H128"/>
    <mergeCell ref="K126:L128"/>
    <mergeCell ref="O126:P128"/>
    <mergeCell ref="S126:T128"/>
    <mergeCell ref="W126:X128"/>
    <mergeCell ref="B127:C127"/>
    <mergeCell ref="B120:C120"/>
    <mergeCell ref="B121:C121"/>
    <mergeCell ref="AC121:AC124"/>
    <mergeCell ref="B122:C122"/>
    <mergeCell ref="G122:H124"/>
    <mergeCell ref="K122:L124"/>
    <mergeCell ref="O122:P124"/>
    <mergeCell ref="S122:T124"/>
    <mergeCell ref="W122:X124"/>
    <mergeCell ref="B123:C123"/>
    <mergeCell ref="B116:C116"/>
    <mergeCell ref="B117:C117"/>
    <mergeCell ref="AC117:AC120"/>
    <mergeCell ref="B118:C118"/>
    <mergeCell ref="G118:H120"/>
    <mergeCell ref="K118:L120"/>
    <mergeCell ref="O118:P120"/>
    <mergeCell ref="S118:T120"/>
    <mergeCell ref="W118:X120"/>
    <mergeCell ref="B119:C119"/>
    <mergeCell ref="B111:C111"/>
    <mergeCell ref="B112:C112"/>
    <mergeCell ref="B113:C113"/>
    <mergeCell ref="B115:C115"/>
    <mergeCell ref="AC113:AC116"/>
    <mergeCell ref="G114:H116"/>
    <mergeCell ref="K114:L116"/>
    <mergeCell ref="O114:P116"/>
    <mergeCell ref="S114:T116"/>
    <mergeCell ref="W114:X116"/>
    <mergeCell ref="B107:C107"/>
    <mergeCell ref="B108:C108"/>
    <mergeCell ref="B109:C109"/>
    <mergeCell ref="AC109:AC112"/>
    <mergeCell ref="B110:C110"/>
    <mergeCell ref="G110:H112"/>
    <mergeCell ref="K110:L112"/>
    <mergeCell ref="O110:P112"/>
    <mergeCell ref="S110:T112"/>
    <mergeCell ref="W110:X112"/>
    <mergeCell ref="S104:T104"/>
    <mergeCell ref="W104:X104"/>
    <mergeCell ref="B105:C105"/>
    <mergeCell ref="AC105:AC108"/>
    <mergeCell ref="B106:C106"/>
    <mergeCell ref="G106:H108"/>
    <mergeCell ref="K106:L108"/>
    <mergeCell ref="O106:P108"/>
    <mergeCell ref="S106:T108"/>
    <mergeCell ref="W106:X108"/>
    <mergeCell ref="B104:C104"/>
    <mergeCell ref="G104:H104"/>
    <mergeCell ref="K104:L104"/>
    <mergeCell ref="O104:P104"/>
    <mergeCell ref="F101:R102"/>
    <mergeCell ref="W101:Z102"/>
    <mergeCell ref="B103:C103"/>
    <mergeCell ref="G103:H103"/>
    <mergeCell ref="K103:L103"/>
    <mergeCell ref="O103:P103"/>
    <mergeCell ref="S103:T103"/>
    <mergeCell ref="W103:X103"/>
    <mergeCell ref="B93:C93"/>
    <mergeCell ref="AC93:AC96"/>
    <mergeCell ref="B94:C94"/>
    <mergeCell ref="G94:H96"/>
    <mergeCell ref="K94:L96"/>
    <mergeCell ref="O94:P96"/>
    <mergeCell ref="S94:T96"/>
    <mergeCell ref="W94:X96"/>
    <mergeCell ref="B95:C95"/>
    <mergeCell ref="B96:C96"/>
    <mergeCell ref="B89:C89"/>
    <mergeCell ref="AC89:AC92"/>
    <mergeCell ref="B90:C90"/>
    <mergeCell ref="G90:H92"/>
    <mergeCell ref="K90:L92"/>
    <mergeCell ref="O90:P92"/>
    <mergeCell ref="S90:T92"/>
    <mergeCell ref="W90:X92"/>
    <mergeCell ref="B91:C91"/>
    <mergeCell ref="B92:C92"/>
    <mergeCell ref="B85:C85"/>
    <mergeCell ref="AC85:AC88"/>
    <mergeCell ref="G86:H88"/>
    <mergeCell ref="K86:L88"/>
    <mergeCell ref="O86:P88"/>
    <mergeCell ref="S86:T88"/>
    <mergeCell ref="W86:X88"/>
    <mergeCell ref="B88:C88"/>
    <mergeCell ref="B86:C86"/>
    <mergeCell ref="B87:C87"/>
    <mergeCell ref="B81:C81"/>
    <mergeCell ref="AC81:AC84"/>
    <mergeCell ref="G82:H84"/>
    <mergeCell ref="K82:L84"/>
    <mergeCell ref="O82:P84"/>
    <mergeCell ref="S82:T84"/>
    <mergeCell ref="W82:X84"/>
    <mergeCell ref="B83:C83"/>
    <mergeCell ref="B84:C84"/>
    <mergeCell ref="B82:C82"/>
    <mergeCell ref="B75:C75"/>
    <mergeCell ref="B77:C77"/>
    <mergeCell ref="AC77:AC80"/>
    <mergeCell ref="G78:H80"/>
    <mergeCell ref="K78:L80"/>
    <mergeCell ref="O78:P80"/>
    <mergeCell ref="S78:T80"/>
    <mergeCell ref="W78:X80"/>
    <mergeCell ref="B80:C80"/>
    <mergeCell ref="S72:T72"/>
    <mergeCell ref="W72:X72"/>
    <mergeCell ref="B73:C73"/>
    <mergeCell ref="AC73:AC76"/>
    <mergeCell ref="B74:C74"/>
    <mergeCell ref="G74:H76"/>
    <mergeCell ref="K74:L76"/>
    <mergeCell ref="O74:P76"/>
    <mergeCell ref="S74:T76"/>
    <mergeCell ref="W74:X76"/>
    <mergeCell ref="B72:C72"/>
    <mergeCell ref="G72:H72"/>
    <mergeCell ref="K72:L72"/>
    <mergeCell ref="O72:P72"/>
    <mergeCell ref="B62:C62"/>
    <mergeCell ref="F69:R70"/>
    <mergeCell ref="W69:Z70"/>
    <mergeCell ref="B71:C71"/>
    <mergeCell ref="G71:H71"/>
    <mergeCell ref="K71:L71"/>
    <mergeCell ref="O71:P71"/>
    <mergeCell ref="S71:T71"/>
    <mergeCell ref="W71:X71"/>
    <mergeCell ref="B63:C63"/>
    <mergeCell ref="B58:C58"/>
    <mergeCell ref="B59:C59"/>
    <mergeCell ref="B60:C60"/>
    <mergeCell ref="AC60:AC63"/>
    <mergeCell ref="B61:C61"/>
    <mergeCell ref="G61:H63"/>
    <mergeCell ref="K61:L63"/>
    <mergeCell ref="O61:P63"/>
    <mergeCell ref="S61:T63"/>
    <mergeCell ref="W61:X63"/>
    <mergeCell ref="B54:C54"/>
    <mergeCell ref="B55:C55"/>
    <mergeCell ref="B56:C56"/>
    <mergeCell ref="AC56:AC59"/>
    <mergeCell ref="B57:C57"/>
    <mergeCell ref="G57:H59"/>
    <mergeCell ref="K57:L59"/>
    <mergeCell ref="O57:P59"/>
    <mergeCell ref="S57:T59"/>
    <mergeCell ref="W57:X59"/>
    <mergeCell ref="B50:C50"/>
    <mergeCell ref="B51:C51"/>
    <mergeCell ref="B52:C52"/>
    <mergeCell ref="AC52:AC55"/>
    <mergeCell ref="B53:C53"/>
    <mergeCell ref="G53:H55"/>
    <mergeCell ref="K53:L55"/>
    <mergeCell ref="O53:P55"/>
    <mergeCell ref="S53:T55"/>
    <mergeCell ref="W53:X55"/>
    <mergeCell ref="B46:C46"/>
    <mergeCell ref="B47:C47"/>
    <mergeCell ref="B48:C48"/>
    <mergeCell ref="AC48:AC51"/>
    <mergeCell ref="B49:C49"/>
    <mergeCell ref="G49:H51"/>
    <mergeCell ref="K49:L51"/>
    <mergeCell ref="O49:P51"/>
    <mergeCell ref="S49:T51"/>
    <mergeCell ref="W49:X51"/>
    <mergeCell ref="B42:C42"/>
    <mergeCell ref="B43:C43"/>
    <mergeCell ref="B44:C44"/>
    <mergeCell ref="AC44:AC47"/>
    <mergeCell ref="B45:C45"/>
    <mergeCell ref="G45:H47"/>
    <mergeCell ref="K45:L47"/>
    <mergeCell ref="O45:P47"/>
    <mergeCell ref="S45:T47"/>
    <mergeCell ref="W45:X47"/>
    <mergeCell ref="S39:T39"/>
    <mergeCell ref="W39:X39"/>
    <mergeCell ref="B40:C40"/>
    <mergeCell ref="AC40:AC43"/>
    <mergeCell ref="B41:C41"/>
    <mergeCell ref="G41:H43"/>
    <mergeCell ref="K41:L43"/>
    <mergeCell ref="O41:P43"/>
    <mergeCell ref="S41:T43"/>
    <mergeCell ref="W41:X43"/>
    <mergeCell ref="B39:C39"/>
    <mergeCell ref="G39:H39"/>
    <mergeCell ref="K39:L39"/>
    <mergeCell ref="O39:P39"/>
    <mergeCell ref="F36:R37"/>
    <mergeCell ref="W36:Z37"/>
    <mergeCell ref="B38:C38"/>
    <mergeCell ref="G38:H38"/>
    <mergeCell ref="K38:L38"/>
    <mergeCell ref="O38:P38"/>
    <mergeCell ref="S38:T38"/>
    <mergeCell ref="W38:X38"/>
    <mergeCell ref="B28:C28"/>
    <mergeCell ref="AC28:AC31"/>
    <mergeCell ref="B29:C29"/>
    <mergeCell ref="G29:H31"/>
    <mergeCell ref="K29:L31"/>
    <mergeCell ref="O29:P31"/>
    <mergeCell ref="S29:T31"/>
    <mergeCell ref="W29:X31"/>
    <mergeCell ref="B30:C30"/>
    <mergeCell ref="B31:C31"/>
    <mergeCell ref="B24:C24"/>
    <mergeCell ref="AC24:AC27"/>
    <mergeCell ref="B25:C25"/>
    <mergeCell ref="G25:H27"/>
    <mergeCell ref="K25:L27"/>
    <mergeCell ref="O25:P27"/>
    <mergeCell ref="S25:T27"/>
    <mergeCell ref="W25:X27"/>
    <mergeCell ref="B26:C26"/>
    <mergeCell ref="B27:C27"/>
    <mergeCell ref="B20:C20"/>
    <mergeCell ref="AC20:AC23"/>
    <mergeCell ref="B21:C21"/>
    <mergeCell ref="G21:H23"/>
    <mergeCell ref="K21:L23"/>
    <mergeCell ref="O21:P23"/>
    <mergeCell ref="S21:T23"/>
    <mergeCell ref="W21:X23"/>
    <mergeCell ref="B22:C22"/>
    <mergeCell ref="B23:C23"/>
    <mergeCell ref="B16:C16"/>
    <mergeCell ref="AC16:AC19"/>
    <mergeCell ref="G17:H19"/>
    <mergeCell ref="K17:L19"/>
    <mergeCell ref="O17:P19"/>
    <mergeCell ref="S17:T19"/>
    <mergeCell ref="W17:X19"/>
    <mergeCell ref="B18:C18"/>
    <mergeCell ref="B19:C19"/>
    <mergeCell ref="B17:C17"/>
    <mergeCell ref="B12:C12"/>
    <mergeCell ref="AC12:AC15"/>
    <mergeCell ref="G13:H15"/>
    <mergeCell ref="K13:L15"/>
    <mergeCell ref="O13:P15"/>
    <mergeCell ref="S13:T15"/>
    <mergeCell ref="W13:X15"/>
    <mergeCell ref="B14:C14"/>
    <mergeCell ref="B15:C15"/>
    <mergeCell ref="S7:T7"/>
    <mergeCell ref="W7:X7"/>
    <mergeCell ref="B8:C8"/>
    <mergeCell ref="AC8:AC11"/>
    <mergeCell ref="B9:C9"/>
    <mergeCell ref="G9:H11"/>
    <mergeCell ref="K9:L11"/>
    <mergeCell ref="O9:P11"/>
    <mergeCell ref="S9:T11"/>
    <mergeCell ref="W9:X11"/>
    <mergeCell ref="K7:L7"/>
    <mergeCell ref="O7:P7"/>
    <mergeCell ref="W4:Z5"/>
    <mergeCell ref="B6:C6"/>
    <mergeCell ref="G6:H6"/>
    <mergeCell ref="K6:L6"/>
    <mergeCell ref="O6:P6"/>
    <mergeCell ref="S6:T6"/>
    <mergeCell ref="W6:X6"/>
    <mergeCell ref="F4:R5"/>
    <mergeCell ref="B10:C10"/>
    <mergeCell ref="B11:C11"/>
    <mergeCell ref="B7:C7"/>
    <mergeCell ref="G7:H7"/>
  </mergeCells>
  <conditionalFormatting sqref="W113 N106:N108 D105:E107 F105:G105 I105:I107 J105:K105 M105:M107 N105:O105 Q105:Q107 R105:S105 R122:R129 R106:R112 N110:N112 S109 W121 N114:N129 F106:F116 G121 Z121:AA123 Z117:AA119 Z109:AA111 Z113:AA115 O121 Z105:AA107 K121 G109 G113 R49:R51 F118:F129 U151:V153 J106:J124 K108:K109 J126:J129 K113 W117 S117 O117 K117 D125:D127 W125 S125 Z125:AA129 O125 V25:V27 G125 U147:V149 N41:N47 U139:V141 U143:V145 W16 V105:W105 I40:I42 J40:K40 N9:N15 R29:R33 V110:V124 D135:E137 F135:G135 I135:I137 J135:K135 M135:M137 N135:O135 Q135:Q137 R135:S135 U135:U137 V135:W135 D8:E10 F8:G8 I8:I10 J8:K8 M8:M10 N8:O8 Q8:Q10 R8:S8 R9:R15 R17:R19 E40:E42 V136:V137 Q139:R141 Q143:R145 Q147:R149 W151 M151:N153 G147 Z151:AA153 Z147:AA149 Z139:AA141 S151 Z143:AA145 O151 Z135:AA137 K151 G139 G143 V49:V51 V9:V11 I151:J153 V13:V19 D143:F145 R25:R27 N17:N19 W139 M139:N141 S139 I147:J149 O139 D139:F141 K138:K139 N29:N33 M24:M26 W143 M143:N145 S143 I139:J141 O143 D151:F153 K143 D147:F149 W147 M147:N149 S147 I143:J145 O147 K147 W155 R136:R137 S155 N136:N137 O155 J136:J137 K155 F136:F137 G155 Z28:AA33 J21:J33 G20 G24 Z24:AA26 Z20:AA22 Z12:AA14 Z16:AA18 O24 Z8:AA10 K24 G12 G16 V53:V55 F9:F27 O12 Z60:AA67 R57:R59 R45:R47 J9:J15 S12 V45:V47 K11:K12 R53:R55 N53:N55 F29:F33 R61:R67 J41:J51 V28:W28 V57:V59 V41:V43 R41:R43 V61:V67 K28 G151 D40:D41 R114:R120 J61:J67 G52 G56 Z56:AA58 Z52:AA54 Z44:AA46 Z48:AA50 Z40:AA42 K56 G44 G48 U96 O44 N57:N67 N40:O40 K43:K44 F40:G40 J53:J59 O60 K48 M40:M42 N49:N51 F41:F59 F61:F67 Q96 Q40:Q42 R40:S40 U40:U42 V40:W40 Q151:R153 D117:E119 F117:G117 U105:U107 U8:U10 V8:W8 R21:R23 Q155:R158 M96 Z155:AA158 Z96:AA96 I155:J158 D96:E96 D155:F158 V106:V108 M155:N158 I96 U155:V158 D109:E111 D113:E115 D121:E123 V21:V23 I109:I111 I113:I115 I117:I119 I121:I123 I125:I129 J125:K125 M109:M111 N109:O109 M113:M115 N113:O113 M117:M119 M121:M123 Q109:Q111 Q113:Q115 R113:S113 Q117:Q119 Q121:Q123 R121:S121 U109:U111 V109:W109 U113:U115 U117:U119 U121:U123 D44:E46 D48:E50 D52:E54 D56:E58 D60:E67 F60:G60 I44:I46 I48:I50 I52:I54 J52:K52 I56:I58 I60:I67 J60:K60 M44:M46 M48:M50 N48:O48 M52:M54 N52:O52 M56:M58 N56:O56 Q44:Q46 R44:S44 Q48:Q50 R48:S48 Q52:Q54 R52:S52 Q56:Q58 R56:S56 Q60:Q67 R60:S60 U44:U46 V44:W44 U48:U50 V48:W48 U52:U54 V52:W52 U56:U58 V56:W56 U60:U67 V60:W60 D12:E14 D16:E18 D20:E22 D24:E26 D28:E33 F28:G28 I16:I18 J16:K16 I20:I22 J20:K20 I24:I26 M12:M14 M16:M18 N16:O16 M20:M22 N20:O20 N21:N27 M28:M33 R28:S28 Q16:Q18 R16:S16 Q20:Q22 R20:S20 Q24:Q26 R24:S24 Q28:Q33 J17:J19 U12:U14 V12:W12 U16:U18 U20:U22 V20:W20 U24:U26 V24:W24 U28:U33 N28:O28 D129 I12:I14 Q12:Q14 E125:E129 M125:M129 Q125:Q129 U125:V129 M60:M67 I28:I33 V29:V33">
    <cfRule type="cellIs" priority="1" dxfId="1" operator="between" stopIfTrue="1">
      <formula>200</formula>
      <formula>300</formula>
    </cfRule>
  </conditionalFormatting>
  <conditionalFormatting sqref="AB5:AB33 AB96 AB102:AB129 AB132:AB158 AB37:AB67">
    <cfRule type="cellIs" priority="2" dxfId="0" operator="between" stopIfTrue="1">
      <formula>200</formula>
      <formula>300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C124"/>
  <sheetViews>
    <sheetView zoomScale="80" zoomScaleNormal="80" workbookViewId="0" topLeftCell="A1">
      <selection activeCell="D5" sqref="D5"/>
    </sheetView>
  </sheetViews>
  <sheetFormatPr defaultColWidth="9.140625" defaultRowHeight="12.75"/>
  <cols>
    <col min="1" max="1" width="1.421875" style="40" customWidth="1"/>
    <col min="2" max="2" width="18.421875" style="40" customWidth="1"/>
    <col min="3" max="3" width="11.57421875" style="40" customWidth="1"/>
    <col min="4" max="4" width="7.57421875" style="40" customWidth="1"/>
    <col min="5" max="5" width="7.57421875" style="117" hidden="1" customWidth="1"/>
    <col min="6" max="6" width="7.7109375" style="118" customWidth="1"/>
    <col min="7" max="7" width="7.7109375" style="40" customWidth="1"/>
    <col min="8" max="8" width="8.8515625" style="40" customWidth="1"/>
    <col min="9" max="9" width="7.28125" style="40" hidden="1" customWidth="1"/>
    <col min="10" max="11" width="7.7109375" style="40" customWidth="1"/>
    <col min="12" max="12" width="8.7109375" style="40" customWidth="1"/>
    <col min="13" max="13" width="7.00390625" style="40" hidden="1" customWidth="1"/>
    <col min="14" max="15" width="7.7109375" style="40" customWidth="1"/>
    <col min="16" max="16" width="8.8515625" style="40" customWidth="1"/>
    <col min="17" max="17" width="7.00390625" style="40" hidden="1" customWidth="1"/>
    <col min="18" max="19" width="7.7109375" style="40" customWidth="1"/>
    <col min="20" max="20" width="8.8515625" style="40" customWidth="1"/>
    <col min="21" max="21" width="6.8515625" style="40" hidden="1" customWidth="1"/>
    <col min="22" max="23" width="7.7109375" style="40" customWidth="1"/>
    <col min="24" max="24" width="8.8515625" style="40" customWidth="1"/>
    <col min="25" max="28" width="10.7109375" style="40" customWidth="1"/>
    <col min="29" max="29" width="16.421875" style="117" customWidth="1"/>
    <col min="30" max="16384" width="9.140625" style="40" customWidth="1"/>
  </cols>
  <sheetData>
    <row r="1" spans="2:29" ht="23.25" customHeight="1">
      <c r="B1" s="41"/>
      <c r="C1" s="41"/>
      <c r="D1" s="41"/>
      <c r="E1" s="42"/>
      <c r="F1" s="4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42"/>
    </row>
    <row r="2" spans="2:29" ht="42" customHeight="1">
      <c r="B2" s="268"/>
      <c r="C2" s="41"/>
      <c r="D2" s="41"/>
      <c r="E2" s="42"/>
      <c r="G2" s="440" t="s">
        <v>201</v>
      </c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1"/>
      <c r="U2" s="1"/>
      <c r="V2" s="1"/>
      <c r="W2" s="392" t="s">
        <v>79</v>
      </c>
      <c r="X2" s="392"/>
      <c r="Y2" s="392"/>
      <c r="Z2" s="392"/>
      <c r="AA2" s="1"/>
      <c r="AB2" s="1"/>
      <c r="AC2" s="42"/>
    </row>
    <row r="3" spans="2:29" ht="34.5" customHeight="1" thickBot="1">
      <c r="B3" s="204" t="s">
        <v>66</v>
      </c>
      <c r="C3" s="269"/>
      <c r="D3" s="1"/>
      <c r="E3" s="42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1"/>
      <c r="U3" s="1"/>
      <c r="V3" s="1"/>
      <c r="W3" s="393"/>
      <c r="X3" s="393"/>
      <c r="Y3" s="393"/>
      <c r="Z3" s="393"/>
      <c r="AA3" s="1"/>
      <c r="AB3" s="1"/>
      <c r="AC3" s="42"/>
    </row>
    <row r="4" spans="2:29" s="44" customFormat="1" ht="17.25" customHeight="1">
      <c r="B4" s="416" t="s">
        <v>1</v>
      </c>
      <c r="C4" s="435"/>
      <c r="D4" s="104" t="s">
        <v>31</v>
      </c>
      <c r="E4" s="45"/>
      <c r="F4" s="46" t="s">
        <v>35</v>
      </c>
      <c r="G4" s="396" t="s">
        <v>36</v>
      </c>
      <c r="H4" s="397"/>
      <c r="I4" s="47"/>
      <c r="J4" s="46" t="s">
        <v>37</v>
      </c>
      <c r="K4" s="396" t="s">
        <v>36</v>
      </c>
      <c r="L4" s="397"/>
      <c r="M4" s="48"/>
      <c r="N4" s="46" t="s">
        <v>38</v>
      </c>
      <c r="O4" s="396" t="s">
        <v>36</v>
      </c>
      <c r="P4" s="397"/>
      <c r="Q4" s="48"/>
      <c r="R4" s="46" t="s">
        <v>39</v>
      </c>
      <c r="S4" s="396" t="s">
        <v>36</v>
      </c>
      <c r="T4" s="397"/>
      <c r="U4" s="49"/>
      <c r="V4" s="46" t="s">
        <v>40</v>
      </c>
      <c r="W4" s="396" t="s">
        <v>36</v>
      </c>
      <c r="X4" s="397"/>
      <c r="Y4" s="46" t="s">
        <v>41</v>
      </c>
      <c r="Z4" s="50"/>
      <c r="AA4" s="105" t="s">
        <v>42</v>
      </c>
      <c r="AB4" s="52" t="s">
        <v>43</v>
      </c>
      <c r="AC4" s="277" t="s">
        <v>41</v>
      </c>
    </row>
    <row r="5" spans="2:29" s="44" customFormat="1" ht="17.25" customHeight="1" thickBot="1">
      <c r="B5" s="390" t="s">
        <v>44</v>
      </c>
      <c r="C5" s="434"/>
      <c r="D5" s="270"/>
      <c r="E5" s="53"/>
      <c r="F5" s="54" t="s">
        <v>45</v>
      </c>
      <c r="G5" s="387" t="s">
        <v>46</v>
      </c>
      <c r="H5" s="388"/>
      <c r="I5" s="55"/>
      <c r="J5" s="54" t="s">
        <v>45</v>
      </c>
      <c r="K5" s="387" t="s">
        <v>46</v>
      </c>
      <c r="L5" s="388"/>
      <c r="M5" s="54"/>
      <c r="N5" s="54" t="s">
        <v>45</v>
      </c>
      <c r="O5" s="387" t="s">
        <v>46</v>
      </c>
      <c r="P5" s="388"/>
      <c r="Q5" s="54"/>
      <c r="R5" s="54" t="s">
        <v>45</v>
      </c>
      <c r="S5" s="387" t="s">
        <v>46</v>
      </c>
      <c r="T5" s="388"/>
      <c r="U5" s="56"/>
      <c r="V5" s="54" t="s">
        <v>45</v>
      </c>
      <c r="W5" s="387" t="s">
        <v>46</v>
      </c>
      <c r="X5" s="388"/>
      <c r="Y5" s="57" t="s">
        <v>45</v>
      </c>
      <c r="Z5" s="58" t="s">
        <v>47</v>
      </c>
      <c r="AA5" s="59" t="s">
        <v>48</v>
      </c>
      <c r="AB5" s="60" t="s">
        <v>49</v>
      </c>
      <c r="AC5" s="61" t="s">
        <v>50</v>
      </c>
    </row>
    <row r="6" spans="2:29" s="62" customFormat="1" ht="49.5" customHeight="1">
      <c r="B6" s="350" t="s">
        <v>59</v>
      </c>
      <c r="C6" s="350"/>
      <c r="D6" s="89">
        <f>SUM(D7:D9)</f>
        <v>61</v>
      </c>
      <c r="E6" s="64">
        <f>SUM(E7:E9)</f>
        <v>440</v>
      </c>
      <c r="F6" s="65">
        <f>SUM(F7:F9)</f>
        <v>501</v>
      </c>
      <c r="G6" s="66">
        <f>F26</f>
        <v>536</v>
      </c>
      <c r="H6" s="67" t="str">
        <f>B26</f>
        <v>Toode </v>
      </c>
      <c r="I6" s="68">
        <f>SUM(I7:I9)</f>
        <v>553</v>
      </c>
      <c r="J6" s="69">
        <f>SUM(J7:J9)</f>
        <v>614</v>
      </c>
      <c r="K6" s="69">
        <f>J22</f>
        <v>601</v>
      </c>
      <c r="L6" s="70" t="str">
        <f>B22</f>
        <v>Telfer</v>
      </c>
      <c r="M6" s="71">
        <f>SUM(M7:M9)</f>
        <v>474</v>
      </c>
      <c r="N6" s="66">
        <f>SUM(N7:N9)</f>
        <v>535</v>
      </c>
      <c r="O6" s="66">
        <f>N18</f>
        <v>555</v>
      </c>
      <c r="P6" s="67" t="str">
        <f>B18</f>
        <v>Verx</v>
      </c>
      <c r="Q6" s="72">
        <f>SUM(Q7:Q9)</f>
        <v>473</v>
      </c>
      <c r="R6" s="66">
        <f>SUM(R7:R9)</f>
        <v>534</v>
      </c>
      <c r="S6" s="66">
        <f>R14</f>
        <v>513</v>
      </c>
      <c r="T6" s="67" t="str">
        <f>B14</f>
        <v>Temper</v>
      </c>
      <c r="U6" s="72">
        <f>SUM(U7:U9)</f>
        <v>516</v>
      </c>
      <c r="V6" s="66">
        <f>SUM(V7:V9)</f>
        <v>577</v>
      </c>
      <c r="W6" s="66">
        <f>V10</f>
        <v>603</v>
      </c>
      <c r="X6" s="67" t="str">
        <f>B10</f>
        <v>Assar</v>
      </c>
      <c r="Y6" s="73">
        <f aca="true" t="shared" si="0" ref="Y6:Y26">F6+J6+N6+R6+V6</f>
        <v>2761</v>
      </c>
      <c r="Z6" s="71">
        <f>SUM(Z7:Z9)</f>
        <v>2456</v>
      </c>
      <c r="AA6" s="74">
        <f>AVERAGE(AA7,AA8,AA9)</f>
        <v>184.0666666666667</v>
      </c>
      <c r="AB6" s="75">
        <f>AVERAGE(AB7,AB8,AB9)</f>
        <v>163.73333333333332</v>
      </c>
      <c r="AC6" s="382">
        <f>G7+K7+O7+S7+W7</f>
        <v>2</v>
      </c>
    </row>
    <row r="7" spans="2:29" s="62" customFormat="1" ht="17.25" customHeight="1">
      <c r="B7" s="361" t="s">
        <v>108</v>
      </c>
      <c r="C7" s="361"/>
      <c r="D7" s="76">
        <v>36</v>
      </c>
      <c r="E7" s="77">
        <v>134</v>
      </c>
      <c r="F7" s="78">
        <f>D7+E7</f>
        <v>170</v>
      </c>
      <c r="G7" s="373">
        <v>0</v>
      </c>
      <c r="H7" s="374"/>
      <c r="I7" s="79">
        <v>170</v>
      </c>
      <c r="J7" s="78">
        <f>D7+I7</f>
        <v>206</v>
      </c>
      <c r="K7" s="373">
        <v>1</v>
      </c>
      <c r="L7" s="374"/>
      <c r="M7" s="79">
        <v>190</v>
      </c>
      <c r="N7" s="78">
        <f>D7+M7</f>
        <v>226</v>
      </c>
      <c r="O7" s="373">
        <v>0</v>
      </c>
      <c r="P7" s="374"/>
      <c r="Q7" s="79">
        <v>135</v>
      </c>
      <c r="R7" s="80">
        <f>D7+Q7</f>
        <v>171</v>
      </c>
      <c r="S7" s="373">
        <v>1</v>
      </c>
      <c r="T7" s="374"/>
      <c r="U7" s="77">
        <v>169</v>
      </c>
      <c r="V7" s="80">
        <f>D7+U7</f>
        <v>205</v>
      </c>
      <c r="W7" s="373">
        <v>0</v>
      </c>
      <c r="X7" s="374"/>
      <c r="Y7" s="78">
        <f t="shared" si="0"/>
        <v>978</v>
      </c>
      <c r="Z7" s="79">
        <f>E7+I7+M7+Q7+U7</f>
        <v>798</v>
      </c>
      <c r="AA7" s="81">
        <f>AVERAGE(F7,J7,N7,R7,V7)</f>
        <v>195.6</v>
      </c>
      <c r="AB7" s="82">
        <f>AVERAGE(F7,J7,N7,R7,V7)-D7</f>
        <v>159.6</v>
      </c>
      <c r="AC7" s="383"/>
    </row>
    <row r="8" spans="2:29" s="62" customFormat="1" ht="17.25" customHeight="1">
      <c r="B8" s="411" t="s">
        <v>109</v>
      </c>
      <c r="C8" s="411"/>
      <c r="D8" s="76">
        <v>18</v>
      </c>
      <c r="E8" s="77">
        <v>136</v>
      </c>
      <c r="F8" s="78">
        <f>D8+E8</f>
        <v>154</v>
      </c>
      <c r="G8" s="375"/>
      <c r="H8" s="376"/>
      <c r="I8" s="79">
        <v>161</v>
      </c>
      <c r="J8" s="78">
        <f>D8+I8</f>
        <v>179</v>
      </c>
      <c r="K8" s="375"/>
      <c r="L8" s="376"/>
      <c r="M8" s="79">
        <v>128</v>
      </c>
      <c r="N8" s="78">
        <f>D8+M8</f>
        <v>146</v>
      </c>
      <c r="O8" s="375"/>
      <c r="P8" s="376"/>
      <c r="Q8" s="77">
        <v>158</v>
      </c>
      <c r="R8" s="80">
        <f>D8+Q8</f>
        <v>176</v>
      </c>
      <c r="S8" s="375"/>
      <c r="T8" s="376"/>
      <c r="U8" s="77">
        <v>146</v>
      </c>
      <c r="V8" s="80">
        <f>D8+U8</f>
        <v>164</v>
      </c>
      <c r="W8" s="375"/>
      <c r="X8" s="376"/>
      <c r="Y8" s="78">
        <f t="shared" si="0"/>
        <v>819</v>
      </c>
      <c r="Z8" s="79">
        <f>E8+I8+M8+Q8+U8</f>
        <v>729</v>
      </c>
      <c r="AA8" s="81">
        <f>AVERAGE(F8,J8,N8,R8,V8)</f>
        <v>163.8</v>
      </c>
      <c r="AB8" s="82">
        <f>AVERAGE(F8,J8,N8,R8,V8)-D8</f>
        <v>145.8</v>
      </c>
      <c r="AC8" s="383"/>
    </row>
    <row r="9" spans="2:29" s="62" customFormat="1" ht="17.25" customHeight="1" thickBot="1">
      <c r="B9" s="412" t="s">
        <v>110</v>
      </c>
      <c r="C9" s="412"/>
      <c r="D9" s="83">
        <v>7</v>
      </c>
      <c r="E9" s="84">
        <v>170</v>
      </c>
      <c r="F9" s="85">
        <f>D9+E9</f>
        <v>177</v>
      </c>
      <c r="G9" s="377"/>
      <c r="H9" s="378"/>
      <c r="I9" s="86">
        <v>222</v>
      </c>
      <c r="J9" s="85">
        <f>D9+I9</f>
        <v>229</v>
      </c>
      <c r="K9" s="377"/>
      <c r="L9" s="378"/>
      <c r="M9" s="86">
        <v>156</v>
      </c>
      <c r="N9" s="85">
        <f>D9+M9</f>
        <v>163</v>
      </c>
      <c r="O9" s="377"/>
      <c r="P9" s="378"/>
      <c r="Q9" s="84">
        <v>180</v>
      </c>
      <c r="R9" s="85">
        <f>D9+Q9</f>
        <v>187</v>
      </c>
      <c r="S9" s="377"/>
      <c r="T9" s="378"/>
      <c r="U9" s="84">
        <v>201</v>
      </c>
      <c r="V9" s="85">
        <f>D9+U9</f>
        <v>208</v>
      </c>
      <c r="W9" s="377"/>
      <c r="X9" s="378"/>
      <c r="Y9" s="85">
        <f t="shared" si="0"/>
        <v>964</v>
      </c>
      <c r="Z9" s="86">
        <f>E9+I9+M9+Q9+U9</f>
        <v>929</v>
      </c>
      <c r="AA9" s="87">
        <f>AVERAGE(F9,J9,N9,R9,V9)</f>
        <v>192.8</v>
      </c>
      <c r="AB9" s="88">
        <f>AVERAGE(F9,J9,N9,R9,V9)-D9</f>
        <v>185.8</v>
      </c>
      <c r="AC9" s="384"/>
    </row>
    <row r="10" spans="2:29" s="62" customFormat="1" ht="49.5" customHeight="1">
      <c r="B10" s="368" t="s">
        <v>64</v>
      </c>
      <c r="C10" s="369"/>
      <c r="D10" s="63">
        <f>SUM(D11:D13)</f>
        <v>125</v>
      </c>
      <c r="E10" s="106">
        <f>SUM(E11:E13)</f>
        <v>391</v>
      </c>
      <c r="F10" s="66">
        <f>SUM(F11:F13)</f>
        <v>516</v>
      </c>
      <c r="G10" s="66">
        <f>F22</f>
        <v>522</v>
      </c>
      <c r="H10" s="67" t="str">
        <f>B22</f>
        <v>Telfer</v>
      </c>
      <c r="I10" s="64">
        <f>SUM(I11:I13)</f>
        <v>357</v>
      </c>
      <c r="J10" s="66">
        <f>SUM(J11:J13)</f>
        <v>482</v>
      </c>
      <c r="K10" s="66">
        <f>J18</f>
        <v>607</v>
      </c>
      <c r="L10" s="67" t="str">
        <f>B18</f>
        <v>Verx</v>
      </c>
      <c r="M10" s="72">
        <f>SUM(M11:M13)</f>
        <v>420</v>
      </c>
      <c r="N10" s="267">
        <f>SUM(N11:N13)</f>
        <v>545</v>
      </c>
      <c r="O10" s="66">
        <f>N14</f>
        <v>558</v>
      </c>
      <c r="P10" s="67" t="str">
        <f>B14</f>
        <v>Temper</v>
      </c>
      <c r="Q10" s="72">
        <f>SUM(Q11:Q13)</f>
        <v>409</v>
      </c>
      <c r="R10" s="66">
        <f>SUM(R11:R13)</f>
        <v>534</v>
      </c>
      <c r="S10" s="66">
        <f>R26</f>
        <v>653</v>
      </c>
      <c r="T10" s="67" t="str">
        <f>B26</f>
        <v>Toode </v>
      </c>
      <c r="U10" s="72">
        <f>SUM(U11:U13)</f>
        <v>478</v>
      </c>
      <c r="V10" s="69">
        <f>SUM(V11:V13)</f>
        <v>603</v>
      </c>
      <c r="W10" s="66">
        <f>V6</f>
        <v>577</v>
      </c>
      <c r="X10" s="67" t="str">
        <f>B6</f>
        <v>Würth</v>
      </c>
      <c r="Y10" s="73">
        <f>F10+J10+N10+R10+V10</f>
        <v>2680</v>
      </c>
      <c r="Z10" s="71">
        <f>SUM(Z11:Z13)</f>
        <v>2055</v>
      </c>
      <c r="AA10" s="91">
        <f>AVERAGE(AA11,AA12,AA13)</f>
        <v>178.66666666666666</v>
      </c>
      <c r="AB10" s="75">
        <f>AVERAGE(AB11,AB12,AB13)</f>
        <v>137</v>
      </c>
      <c r="AC10" s="382">
        <f>G11+K11+O11+S11+W11</f>
        <v>1</v>
      </c>
    </row>
    <row r="11" spans="2:29" s="62" customFormat="1" ht="17.25" customHeight="1">
      <c r="B11" s="215" t="s">
        <v>113</v>
      </c>
      <c r="C11" s="216"/>
      <c r="D11" s="76">
        <v>35</v>
      </c>
      <c r="E11" s="77">
        <v>151</v>
      </c>
      <c r="F11" s="78">
        <f>D11+E11</f>
        <v>186</v>
      </c>
      <c r="G11" s="373">
        <v>0</v>
      </c>
      <c r="H11" s="374"/>
      <c r="I11" s="79">
        <v>127</v>
      </c>
      <c r="J11" s="78">
        <f aca="true" t="shared" si="1" ref="J11:J29">D11+I11</f>
        <v>162</v>
      </c>
      <c r="K11" s="373">
        <v>0</v>
      </c>
      <c r="L11" s="374"/>
      <c r="M11" s="79">
        <v>125</v>
      </c>
      <c r="N11" s="78">
        <f>D11+M11</f>
        <v>160</v>
      </c>
      <c r="O11" s="373">
        <v>0</v>
      </c>
      <c r="P11" s="374"/>
      <c r="Q11" s="77">
        <v>162</v>
      </c>
      <c r="R11" s="80">
        <f>D11+Q11</f>
        <v>197</v>
      </c>
      <c r="S11" s="373">
        <v>0</v>
      </c>
      <c r="T11" s="374"/>
      <c r="U11" s="77">
        <v>160</v>
      </c>
      <c r="V11" s="80">
        <f>D11+U11</f>
        <v>195</v>
      </c>
      <c r="W11" s="373">
        <v>1</v>
      </c>
      <c r="X11" s="374"/>
      <c r="Y11" s="78">
        <f t="shared" si="0"/>
        <v>900</v>
      </c>
      <c r="Z11" s="79">
        <f>E11+I11+M11+Q11+U11</f>
        <v>725</v>
      </c>
      <c r="AA11" s="81">
        <f>AVERAGE(F11,J11,N11,R11,V11)</f>
        <v>180</v>
      </c>
      <c r="AB11" s="82">
        <f>AVERAGE(F11,J11,N11,R11,V11)-D11</f>
        <v>145</v>
      </c>
      <c r="AC11" s="383"/>
    </row>
    <row r="12" spans="2:29" s="62" customFormat="1" ht="17.25" customHeight="1">
      <c r="B12" s="357" t="s">
        <v>181</v>
      </c>
      <c r="C12" s="354"/>
      <c r="D12" s="76">
        <v>52</v>
      </c>
      <c r="E12" s="77">
        <v>129</v>
      </c>
      <c r="F12" s="78">
        <f>D12+E12</f>
        <v>181</v>
      </c>
      <c r="G12" s="375"/>
      <c r="H12" s="376"/>
      <c r="I12" s="79">
        <v>98</v>
      </c>
      <c r="J12" s="78">
        <f t="shared" si="1"/>
        <v>150</v>
      </c>
      <c r="K12" s="375"/>
      <c r="L12" s="376"/>
      <c r="M12" s="79">
        <v>153</v>
      </c>
      <c r="N12" s="78">
        <f>D12+M12</f>
        <v>205</v>
      </c>
      <c r="O12" s="375"/>
      <c r="P12" s="376"/>
      <c r="Q12" s="77">
        <v>138</v>
      </c>
      <c r="R12" s="80">
        <f>D12+Q12</f>
        <v>190</v>
      </c>
      <c r="S12" s="375"/>
      <c r="T12" s="376"/>
      <c r="U12" s="77">
        <v>168</v>
      </c>
      <c r="V12" s="80">
        <f>D12+U12</f>
        <v>220</v>
      </c>
      <c r="W12" s="375"/>
      <c r="X12" s="376"/>
      <c r="Y12" s="78">
        <f t="shared" si="0"/>
        <v>946</v>
      </c>
      <c r="Z12" s="79">
        <f>E12+I12+M12+Q12+U12</f>
        <v>686</v>
      </c>
      <c r="AA12" s="81">
        <f>AVERAGE(F12,J12,N12,R12,V12)</f>
        <v>189.2</v>
      </c>
      <c r="AB12" s="82">
        <f>AVERAGE(F12,J12,N12,R12,V12)-D12</f>
        <v>137.2</v>
      </c>
      <c r="AC12" s="383"/>
    </row>
    <row r="13" spans="2:29" s="62" customFormat="1" ht="17.25" customHeight="1" thickBot="1">
      <c r="B13" s="413" t="s">
        <v>213</v>
      </c>
      <c r="C13" s="414"/>
      <c r="D13" s="76">
        <v>38</v>
      </c>
      <c r="E13" s="84">
        <v>111</v>
      </c>
      <c r="F13" s="78">
        <f>D13+E13</f>
        <v>149</v>
      </c>
      <c r="G13" s="377"/>
      <c r="H13" s="378"/>
      <c r="I13" s="86">
        <v>132</v>
      </c>
      <c r="J13" s="78">
        <f t="shared" si="1"/>
        <v>170</v>
      </c>
      <c r="K13" s="377"/>
      <c r="L13" s="378"/>
      <c r="M13" s="79">
        <v>142</v>
      </c>
      <c r="N13" s="78">
        <f>D13+M13</f>
        <v>180</v>
      </c>
      <c r="O13" s="377"/>
      <c r="P13" s="378"/>
      <c r="Q13" s="77">
        <v>109</v>
      </c>
      <c r="R13" s="80">
        <f>D13+Q13</f>
        <v>147</v>
      </c>
      <c r="S13" s="377"/>
      <c r="T13" s="378"/>
      <c r="U13" s="77">
        <v>150</v>
      </c>
      <c r="V13" s="80">
        <f>D13+U13</f>
        <v>188</v>
      </c>
      <c r="W13" s="377"/>
      <c r="X13" s="378"/>
      <c r="Y13" s="85">
        <f t="shared" si="0"/>
        <v>834</v>
      </c>
      <c r="Z13" s="86">
        <f>E13+I13+M13+Q13+U13</f>
        <v>644</v>
      </c>
      <c r="AA13" s="87">
        <f>AVERAGE(F13,J13,N13,R13,V13)</f>
        <v>166.8</v>
      </c>
      <c r="AB13" s="88">
        <f>AVERAGE(F13,J13,N13,R13,V13)-D13</f>
        <v>128.8</v>
      </c>
      <c r="AC13" s="384"/>
    </row>
    <row r="14" spans="2:29" s="62" customFormat="1" ht="48" customHeight="1">
      <c r="B14" s="402" t="s">
        <v>74</v>
      </c>
      <c r="C14" s="403"/>
      <c r="D14" s="63">
        <f>SUM(D15:D17)</f>
        <v>136</v>
      </c>
      <c r="E14" s="106">
        <f>SUM(E15:E17)</f>
        <v>377</v>
      </c>
      <c r="F14" s="92">
        <f>SUM(F15:F17)</f>
        <v>513</v>
      </c>
      <c r="G14" s="92">
        <f>F18</f>
        <v>543</v>
      </c>
      <c r="H14" s="70" t="str">
        <f>B18</f>
        <v>Verx</v>
      </c>
      <c r="I14" s="64">
        <f>SUM(I15:I17)</f>
        <v>374</v>
      </c>
      <c r="J14" s="92">
        <f>SUM(J15:J17)</f>
        <v>510</v>
      </c>
      <c r="K14" s="92">
        <f>J26</f>
        <v>589</v>
      </c>
      <c r="L14" s="70" t="str">
        <f>B26</f>
        <v>Toode </v>
      </c>
      <c r="M14" s="71">
        <f>SUM(M15:M17)</f>
        <v>422</v>
      </c>
      <c r="N14" s="93">
        <f>SUM(N15:N17)</f>
        <v>558</v>
      </c>
      <c r="O14" s="92">
        <f>N10</f>
        <v>545</v>
      </c>
      <c r="P14" s="70" t="str">
        <f>B10</f>
        <v>Assar</v>
      </c>
      <c r="Q14" s="71">
        <f>SUM(Q15:Q17)</f>
        <v>377</v>
      </c>
      <c r="R14" s="94">
        <f>SUM(R15:R17)</f>
        <v>513</v>
      </c>
      <c r="S14" s="92">
        <f>R6</f>
        <v>534</v>
      </c>
      <c r="T14" s="70" t="str">
        <f>B6</f>
        <v>Würth</v>
      </c>
      <c r="U14" s="71">
        <f>SUM(U15:U17)</f>
        <v>423</v>
      </c>
      <c r="V14" s="93">
        <f>SUM(V15:V17)</f>
        <v>559</v>
      </c>
      <c r="W14" s="92">
        <f>V22</f>
        <v>478</v>
      </c>
      <c r="X14" s="70" t="str">
        <f>B22</f>
        <v>Telfer</v>
      </c>
      <c r="Y14" s="73">
        <f t="shared" si="0"/>
        <v>2653</v>
      </c>
      <c r="Z14" s="71">
        <f>SUM(Z15:Z17)</f>
        <v>1973</v>
      </c>
      <c r="AA14" s="91">
        <f>AVERAGE(AA15,AA16,AA17)</f>
        <v>176.86666666666667</v>
      </c>
      <c r="AB14" s="75">
        <f>AVERAGE(AB15,AB16,AB17)</f>
        <v>131.53333333333333</v>
      </c>
      <c r="AC14" s="382">
        <f>G15+K15+O15+S15+W15</f>
        <v>2</v>
      </c>
    </row>
    <row r="15" spans="2:29" s="62" customFormat="1" ht="17.25" customHeight="1">
      <c r="B15" s="357" t="s">
        <v>133</v>
      </c>
      <c r="C15" s="354"/>
      <c r="D15" s="76">
        <v>53</v>
      </c>
      <c r="E15" s="77">
        <v>109</v>
      </c>
      <c r="F15" s="78">
        <f>D15+E15</f>
        <v>162</v>
      </c>
      <c r="G15" s="373">
        <v>0</v>
      </c>
      <c r="H15" s="374"/>
      <c r="I15" s="79">
        <v>117</v>
      </c>
      <c r="J15" s="78">
        <f t="shared" si="1"/>
        <v>170</v>
      </c>
      <c r="K15" s="373">
        <v>0</v>
      </c>
      <c r="L15" s="374"/>
      <c r="M15" s="79">
        <v>119</v>
      </c>
      <c r="N15" s="78">
        <f>D15+M15</f>
        <v>172</v>
      </c>
      <c r="O15" s="373">
        <v>1</v>
      </c>
      <c r="P15" s="374"/>
      <c r="Q15" s="77">
        <v>105</v>
      </c>
      <c r="R15" s="80">
        <f>D15+Q15</f>
        <v>158</v>
      </c>
      <c r="S15" s="373">
        <v>0</v>
      </c>
      <c r="T15" s="374"/>
      <c r="U15" s="77">
        <v>120</v>
      </c>
      <c r="V15" s="80">
        <f>D15+U15</f>
        <v>173</v>
      </c>
      <c r="W15" s="373">
        <v>1</v>
      </c>
      <c r="X15" s="374"/>
      <c r="Y15" s="78">
        <f t="shared" si="0"/>
        <v>835</v>
      </c>
      <c r="Z15" s="79">
        <f>E15+I15+M15+Q15+U15</f>
        <v>570</v>
      </c>
      <c r="AA15" s="81">
        <f>AVERAGE(F15,J15,N15,R15,V15)</f>
        <v>167</v>
      </c>
      <c r="AB15" s="82">
        <f>AVERAGE(F15,J15,N15,R15,V15)-D15</f>
        <v>114</v>
      </c>
      <c r="AC15" s="383"/>
    </row>
    <row r="16" spans="2:29" s="62" customFormat="1" ht="17.25" customHeight="1">
      <c r="B16" s="409" t="s">
        <v>134</v>
      </c>
      <c r="C16" s="410"/>
      <c r="D16" s="107">
        <v>42</v>
      </c>
      <c r="E16" s="77">
        <v>128</v>
      </c>
      <c r="F16" s="78">
        <f>D16+E16</f>
        <v>170</v>
      </c>
      <c r="G16" s="375"/>
      <c r="H16" s="376"/>
      <c r="I16" s="79">
        <v>139</v>
      </c>
      <c r="J16" s="78">
        <f t="shared" si="1"/>
        <v>181</v>
      </c>
      <c r="K16" s="375"/>
      <c r="L16" s="376"/>
      <c r="M16" s="79">
        <v>146</v>
      </c>
      <c r="N16" s="78">
        <f>D16+M16</f>
        <v>188</v>
      </c>
      <c r="O16" s="375"/>
      <c r="P16" s="376"/>
      <c r="Q16" s="77">
        <v>154</v>
      </c>
      <c r="R16" s="80">
        <f>D16+Q16</f>
        <v>196</v>
      </c>
      <c r="S16" s="375"/>
      <c r="T16" s="376"/>
      <c r="U16" s="77">
        <v>152</v>
      </c>
      <c r="V16" s="80">
        <f>D16+U16</f>
        <v>194</v>
      </c>
      <c r="W16" s="375"/>
      <c r="X16" s="376"/>
      <c r="Y16" s="78">
        <f t="shared" si="0"/>
        <v>929</v>
      </c>
      <c r="Z16" s="79">
        <f>E16+I16+M16+Q16+U16</f>
        <v>719</v>
      </c>
      <c r="AA16" s="81">
        <f>AVERAGE(F16,J16,N16,R16,V16)</f>
        <v>185.8</v>
      </c>
      <c r="AB16" s="82">
        <f>AVERAGE(F16,J16,N16,R16,V16)-D16</f>
        <v>143.8</v>
      </c>
      <c r="AC16" s="383"/>
    </row>
    <row r="17" spans="2:29" s="62" customFormat="1" ht="17.25" customHeight="1" thickBot="1">
      <c r="B17" s="407" t="s">
        <v>135</v>
      </c>
      <c r="C17" s="408"/>
      <c r="D17" s="83">
        <v>41</v>
      </c>
      <c r="E17" s="84">
        <v>140</v>
      </c>
      <c r="F17" s="78">
        <f>D17+E17</f>
        <v>181</v>
      </c>
      <c r="G17" s="377"/>
      <c r="H17" s="378"/>
      <c r="I17" s="86">
        <v>118</v>
      </c>
      <c r="J17" s="78">
        <f t="shared" si="1"/>
        <v>159</v>
      </c>
      <c r="K17" s="377"/>
      <c r="L17" s="378"/>
      <c r="M17" s="86">
        <v>157</v>
      </c>
      <c r="N17" s="78">
        <f>D17+M17</f>
        <v>198</v>
      </c>
      <c r="O17" s="377"/>
      <c r="P17" s="378"/>
      <c r="Q17" s="77">
        <v>118</v>
      </c>
      <c r="R17" s="80">
        <f>D17+Q17</f>
        <v>159</v>
      </c>
      <c r="S17" s="377"/>
      <c r="T17" s="378"/>
      <c r="U17" s="77">
        <v>151</v>
      </c>
      <c r="V17" s="80">
        <f>D17+U17</f>
        <v>192</v>
      </c>
      <c r="W17" s="377"/>
      <c r="X17" s="378"/>
      <c r="Y17" s="85">
        <f t="shared" si="0"/>
        <v>889</v>
      </c>
      <c r="Z17" s="86">
        <f>E17+I17+M17+Q17+U17</f>
        <v>684</v>
      </c>
      <c r="AA17" s="87">
        <f>AVERAGE(F17,J17,N17,R17,V17)</f>
        <v>177.8</v>
      </c>
      <c r="AB17" s="88">
        <f>AVERAGE(F17,J17,N17,R17,V17)-D17</f>
        <v>136.8</v>
      </c>
      <c r="AC17" s="384"/>
    </row>
    <row r="18" spans="2:29" s="62" customFormat="1" ht="49.5" customHeight="1">
      <c r="B18" s="350" t="s">
        <v>61</v>
      </c>
      <c r="C18" s="350"/>
      <c r="D18" s="63">
        <f>SUM(D19:D21)</f>
        <v>73</v>
      </c>
      <c r="E18" s="106">
        <f>SUM(E19:E21)</f>
        <v>470</v>
      </c>
      <c r="F18" s="92">
        <f>SUM(F19:F21)</f>
        <v>543</v>
      </c>
      <c r="G18" s="92">
        <f>F14</f>
        <v>513</v>
      </c>
      <c r="H18" s="70" t="str">
        <f>B14</f>
        <v>Temper</v>
      </c>
      <c r="I18" s="108">
        <f>SUM(I19:I21)</f>
        <v>534</v>
      </c>
      <c r="J18" s="92">
        <f>SUM(J19:J21)</f>
        <v>607</v>
      </c>
      <c r="K18" s="92">
        <f>J10</f>
        <v>482</v>
      </c>
      <c r="L18" s="70" t="str">
        <f>B10</f>
        <v>Assar</v>
      </c>
      <c r="M18" s="72">
        <f>SUM(M19:M21)</f>
        <v>482</v>
      </c>
      <c r="N18" s="94">
        <f>SUM(N19:N21)</f>
        <v>555</v>
      </c>
      <c r="O18" s="92">
        <f>N6</f>
        <v>535</v>
      </c>
      <c r="P18" s="70" t="str">
        <f>B6</f>
        <v>Würth</v>
      </c>
      <c r="Q18" s="71">
        <f>SUM(Q19:Q21)</f>
        <v>596</v>
      </c>
      <c r="R18" s="94">
        <f>SUM(R19:R21)</f>
        <v>669</v>
      </c>
      <c r="S18" s="92">
        <f>R22</f>
        <v>548</v>
      </c>
      <c r="T18" s="70" t="str">
        <f>B22</f>
        <v>Telfer</v>
      </c>
      <c r="U18" s="71">
        <f>SUM(U19:U21)</f>
        <v>486</v>
      </c>
      <c r="V18" s="94">
        <f>SUM(V19:V21)</f>
        <v>559</v>
      </c>
      <c r="W18" s="92">
        <f>V26</f>
        <v>595</v>
      </c>
      <c r="X18" s="70" t="str">
        <f>B26</f>
        <v>Toode </v>
      </c>
      <c r="Y18" s="73">
        <f t="shared" si="0"/>
        <v>2933</v>
      </c>
      <c r="Z18" s="71">
        <f>SUM(Z19:Z21)</f>
        <v>2568</v>
      </c>
      <c r="AA18" s="91">
        <f>AVERAGE(AA19,AA20,AA21)</f>
        <v>195.53333333333333</v>
      </c>
      <c r="AB18" s="75">
        <f>AVERAGE(AB19,AB20,AB21)</f>
        <v>171.20000000000002</v>
      </c>
      <c r="AC18" s="382">
        <f>G19+K19+O19+S19+W19</f>
        <v>4</v>
      </c>
    </row>
    <row r="19" spans="2:29" s="62" customFormat="1" ht="17.25" customHeight="1">
      <c r="B19" s="361" t="s">
        <v>125</v>
      </c>
      <c r="C19" s="361"/>
      <c r="D19" s="76">
        <v>9</v>
      </c>
      <c r="E19" s="79">
        <v>154</v>
      </c>
      <c r="F19" s="78">
        <f>D19+E19</f>
        <v>163</v>
      </c>
      <c r="G19" s="373">
        <v>1</v>
      </c>
      <c r="H19" s="374"/>
      <c r="I19" s="79">
        <v>207</v>
      </c>
      <c r="J19" s="78">
        <f t="shared" si="1"/>
        <v>216</v>
      </c>
      <c r="K19" s="373">
        <v>1</v>
      </c>
      <c r="L19" s="374"/>
      <c r="M19" s="79">
        <v>156</v>
      </c>
      <c r="N19" s="78">
        <f>D19+M19</f>
        <v>165</v>
      </c>
      <c r="O19" s="373">
        <v>1</v>
      </c>
      <c r="P19" s="374"/>
      <c r="Q19" s="77">
        <v>253</v>
      </c>
      <c r="R19" s="80">
        <f>D19+Q19</f>
        <v>262</v>
      </c>
      <c r="S19" s="373">
        <v>1</v>
      </c>
      <c r="T19" s="374"/>
      <c r="U19" s="77">
        <v>195</v>
      </c>
      <c r="V19" s="80">
        <f>D19+U19</f>
        <v>204</v>
      </c>
      <c r="W19" s="373">
        <v>0</v>
      </c>
      <c r="X19" s="374"/>
      <c r="Y19" s="78">
        <f t="shared" si="0"/>
        <v>1010</v>
      </c>
      <c r="Z19" s="79">
        <f>E19+I19+M19+Q19+U19</f>
        <v>965</v>
      </c>
      <c r="AA19" s="81">
        <f>AVERAGE(F19,J19,N19,R19,V19)</f>
        <v>202</v>
      </c>
      <c r="AB19" s="82">
        <f>AVERAGE(F19,J19,N19,R19,V19)-D19</f>
        <v>193</v>
      </c>
      <c r="AC19" s="383"/>
    </row>
    <row r="20" spans="2:29" s="62" customFormat="1" ht="17.25" customHeight="1">
      <c r="B20" s="361" t="s">
        <v>170</v>
      </c>
      <c r="C20" s="361"/>
      <c r="D20" s="76">
        <v>33</v>
      </c>
      <c r="E20" s="95">
        <v>176</v>
      </c>
      <c r="F20" s="78">
        <f>D20+E20</f>
        <v>209</v>
      </c>
      <c r="G20" s="375"/>
      <c r="H20" s="376"/>
      <c r="I20" s="79">
        <v>148</v>
      </c>
      <c r="J20" s="78">
        <f t="shared" si="1"/>
        <v>181</v>
      </c>
      <c r="K20" s="375"/>
      <c r="L20" s="376"/>
      <c r="M20" s="79">
        <v>149</v>
      </c>
      <c r="N20" s="78">
        <f>D20+M20</f>
        <v>182</v>
      </c>
      <c r="O20" s="375"/>
      <c r="P20" s="376"/>
      <c r="Q20" s="77">
        <v>201</v>
      </c>
      <c r="R20" s="80">
        <f>D20+Q20</f>
        <v>234</v>
      </c>
      <c r="S20" s="375"/>
      <c r="T20" s="376"/>
      <c r="U20" s="77">
        <v>144</v>
      </c>
      <c r="V20" s="80">
        <f>D20+U20</f>
        <v>177</v>
      </c>
      <c r="W20" s="375"/>
      <c r="X20" s="376"/>
      <c r="Y20" s="78">
        <f t="shared" si="0"/>
        <v>983</v>
      </c>
      <c r="Z20" s="79">
        <f>E20+I20+M20+Q20+U20</f>
        <v>818</v>
      </c>
      <c r="AA20" s="81">
        <f>AVERAGE(F20,J20,N20,R20,V20)</f>
        <v>196.6</v>
      </c>
      <c r="AB20" s="82">
        <f>AVERAGE(F20,J20,N20,R20,V20)-D20</f>
        <v>163.6</v>
      </c>
      <c r="AC20" s="383"/>
    </row>
    <row r="21" spans="2:29" s="62" customFormat="1" ht="17.25" customHeight="1" thickBot="1">
      <c r="B21" s="370" t="s">
        <v>126</v>
      </c>
      <c r="C21" s="370"/>
      <c r="D21" s="83">
        <v>31</v>
      </c>
      <c r="E21" s="84">
        <v>140</v>
      </c>
      <c r="F21" s="78">
        <f>D21+E21</f>
        <v>171</v>
      </c>
      <c r="G21" s="377"/>
      <c r="H21" s="378"/>
      <c r="I21" s="86">
        <v>179</v>
      </c>
      <c r="J21" s="78">
        <f t="shared" si="1"/>
        <v>210</v>
      </c>
      <c r="K21" s="377"/>
      <c r="L21" s="378"/>
      <c r="M21" s="86">
        <v>177</v>
      </c>
      <c r="N21" s="78">
        <f>D21+M21</f>
        <v>208</v>
      </c>
      <c r="O21" s="377"/>
      <c r="P21" s="378"/>
      <c r="Q21" s="77">
        <v>142</v>
      </c>
      <c r="R21" s="80">
        <f>D21+Q21</f>
        <v>173</v>
      </c>
      <c r="S21" s="377"/>
      <c r="T21" s="378"/>
      <c r="U21" s="77">
        <v>147</v>
      </c>
      <c r="V21" s="80">
        <f>D21+U21</f>
        <v>178</v>
      </c>
      <c r="W21" s="377"/>
      <c r="X21" s="378"/>
      <c r="Y21" s="85">
        <f t="shared" si="0"/>
        <v>940</v>
      </c>
      <c r="Z21" s="86">
        <f>E21+I21+M21+Q21+U21</f>
        <v>785</v>
      </c>
      <c r="AA21" s="87">
        <f>AVERAGE(F21,J21,N21,R21,V21)</f>
        <v>188</v>
      </c>
      <c r="AB21" s="88">
        <f>AVERAGE(F21,J21,N21,R21,V21)-D21</f>
        <v>157</v>
      </c>
      <c r="AC21" s="384"/>
    </row>
    <row r="22" spans="2:29" s="62" customFormat="1" ht="48" customHeight="1">
      <c r="B22" s="368" t="s">
        <v>60</v>
      </c>
      <c r="C22" s="369"/>
      <c r="D22" s="63">
        <f>SUM(D23:D25)</f>
        <v>63</v>
      </c>
      <c r="E22" s="106">
        <f>SUM(E23:E25)</f>
        <v>459</v>
      </c>
      <c r="F22" s="92">
        <f>SUM(F23:F25)</f>
        <v>522</v>
      </c>
      <c r="G22" s="92">
        <f>F10</f>
        <v>516</v>
      </c>
      <c r="H22" s="70" t="str">
        <f>B10</f>
        <v>Assar</v>
      </c>
      <c r="I22" s="64">
        <f>SUM(I23:I25)</f>
        <v>538</v>
      </c>
      <c r="J22" s="92">
        <f>SUM(J23:J25)</f>
        <v>601</v>
      </c>
      <c r="K22" s="92">
        <f>J6</f>
        <v>614</v>
      </c>
      <c r="L22" s="70" t="str">
        <f>B6</f>
        <v>Würth</v>
      </c>
      <c r="M22" s="72">
        <f>M53108</f>
        <v>0</v>
      </c>
      <c r="N22" s="93">
        <f>SUM(N23:N25)</f>
        <v>519</v>
      </c>
      <c r="O22" s="92">
        <f>N26</f>
        <v>573</v>
      </c>
      <c r="P22" s="70" t="str">
        <f>B26</f>
        <v>Toode </v>
      </c>
      <c r="Q22" s="71">
        <f>SUM(Q23:Q25)</f>
        <v>485</v>
      </c>
      <c r="R22" s="93">
        <f>SUM(R23:R25)</f>
        <v>548</v>
      </c>
      <c r="S22" s="92">
        <f>R18</f>
        <v>669</v>
      </c>
      <c r="T22" s="70" t="str">
        <f>B18</f>
        <v>Verx</v>
      </c>
      <c r="U22" s="71">
        <f>SUM(U23:U25)</f>
        <v>415</v>
      </c>
      <c r="V22" s="93">
        <f>SUM(V23:V25)</f>
        <v>478</v>
      </c>
      <c r="W22" s="92">
        <f>V14</f>
        <v>559</v>
      </c>
      <c r="X22" s="70" t="str">
        <f>B14</f>
        <v>Temper</v>
      </c>
      <c r="Y22" s="73">
        <f t="shared" si="0"/>
        <v>2668</v>
      </c>
      <c r="Z22" s="71">
        <f>SUM(Z23:Z25)</f>
        <v>2353</v>
      </c>
      <c r="AA22" s="91">
        <f>AVERAGE(AA23,AA24,AA25)</f>
        <v>177.86666666666667</v>
      </c>
      <c r="AB22" s="75">
        <f>AVERAGE(AB23,AB24,AB25)</f>
        <v>156.86666666666667</v>
      </c>
      <c r="AC22" s="382">
        <f>G23+K23+O23+S23+W23</f>
        <v>1</v>
      </c>
    </row>
    <row r="23" spans="2:29" s="62" customFormat="1" ht="17.25" customHeight="1">
      <c r="B23" s="357" t="s">
        <v>136</v>
      </c>
      <c r="C23" s="354"/>
      <c r="D23" s="76">
        <v>28</v>
      </c>
      <c r="E23" s="79">
        <v>181</v>
      </c>
      <c r="F23" s="78">
        <f>D23+E23</f>
        <v>209</v>
      </c>
      <c r="G23" s="373">
        <v>1</v>
      </c>
      <c r="H23" s="374"/>
      <c r="I23" s="79">
        <v>161</v>
      </c>
      <c r="J23" s="78">
        <f t="shared" si="1"/>
        <v>189</v>
      </c>
      <c r="K23" s="373">
        <v>0</v>
      </c>
      <c r="L23" s="374"/>
      <c r="M23" s="79">
        <v>149</v>
      </c>
      <c r="N23" s="78">
        <f>D23+M23</f>
        <v>177</v>
      </c>
      <c r="O23" s="373">
        <v>0</v>
      </c>
      <c r="P23" s="374"/>
      <c r="Q23" s="77">
        <v>149</v>
      </c>
      <c r="R23" s="80">
        <f>D23+Q23</f>
        <v>177</v>
      </c>
      <c r="S23" s="373">
        <v>0</v>
      </c>
      <c r="T23" s="374"/>
      <c r="U23" s="77">
        <v>118</v>
      </c>
      <c r="V23" s="80">
        <f>D23+U23</f>
        <v>146</v>
      </c>
      <c r="W23" s="373">
        <v>0</v>
      </c>
      <c r="X23" s="374"/>
      <c r="Y23" s="78">
        <f t="shared" si="0"/>
        <v>898</v>
      </c>
      <c r="Z23" s="79">
        <f>E23+I23+M23+Q23+U23</f>
        <v>758</v>
      </c>
      <c r="AA23" s="81">
        <f>AVERAGE(F23,J23,N23,R23,V23)</f>
        <v>179.6</v>
      </c>
      <c r="AB23" s="82">
        <f>AVERAGE(F23,J23,N23,R23,V23)-D23</f>
        <v>151.6</v>
      </c>
      <c r="AC23" s="383"/>
    </row>
    <row r="24" spans="2:29" s="62" customFormat="1" ht="17.25" customHeight="1">
      <c r="B24" s="357" t="s">
        <v>137</v>
      </c>
      <c r="C24" s="354"/>
      <c r="D24" s="76">
        <v>24</v>
      </c>
      <c r="E24" s="77">
        <v>159</v>
      </c>
      <c r="F24" s="78">
        <f>D24+E24</f>
        <v>183</v>
      </c>
      <c r="G24" s="375"/>
      <c r="H24" s="376"/>
      <c r="I24" s="79">
        <v>173</v>
      </c>
      <c r="J24" s="78">
        <f t="shared" si="1"/>
        <v>197</v>
      </c>
      <c r="K24" s="375"/>
      <c r="L24" s="376"/>
      <c r="M24" s="79">
        <v>165</v>
      </c>
      <c r="N24" s="78">
        <f>D24+M24</f>
        <v>189</v>
      </c>
      <c r="O24" s="375"/>
      <c r="P24" s="376"/>
      <c r="Q24" s="77">
        <v>163</v>
      </c>
      <c r="R24" s="80">
        <f>D24+Q24</f>
        <v>187</v>
      </c>
      <c r="S24" s="375"/>
      <c r="T24" s="376"/>
      <c r="U24" s="77">
        <v>157</v>
      </c>
      <c r="V24" s="80">
        <f>D24+U24</f>
        <v>181</v>
      </c>
      <c r="W24" s="375"/>
      <c r="X24" s="376"/>
      <c r="Y24" s="78">
        <f t="shared" si="0"/>
        <v>937</v>
      </c>
      <c r="Z24" s="79">
        <f>E24+I24+M24+Q24+U24</f>
        <v>817</v>
      </c>
      <c r="AA24" s="81">
        <f>AVERAGE(F24,J24,N24,R24,V24)</f>
        <v>187.4</v>
      </c>
      <c r="AB24" s="82">
        <f>AVERAGE(F24,J24,N24,R24,V24)-D24</f>
        <v>163.4</v>
      </c>
      <c r="AC24" s="383"/>
    </row>
    <row r="25" spans="2:29" s="62" customFormat="1" ht="17.25" customHeight="1" thickBot="1">
      <c r="B25" s="362" t="s">
        <v>138</v>
      </c>
      <c r="C25" s="363"/>
      <c r="D25" s="83">
        <v>11</v>
      </c>
      <c r="E25" s="84">
        <v>119</v>
      </c>
      <c r="F25" s="78">
        <f>D25+E25</f>
        <v>130</v>
      </c>
      <c r="G25" s="377"/>
      <c r="H25" s="378"/>
      <c r="I25" s="86">
        <v>204</v>
      </c>
      <c r="J25" s="78">
        <f t="shared" si="1"/>
        <v>215</v>
      </c>
      <c r="K25" s="377"/>
      <c r="L25" s="378"/>
      <c r="M25" s="86">
        <v>142</v>
      </c>
      <c r="N25" s="78">
        <f>D25+M25</f>
        <v>153</v>
      </c>
      <c r="O25" s="377"/>
      <c r="P25" s="378"/>
      <c r="Q25" s="77">
        <v>173</v>
      </c>
      <c r="R25" s="80">
        <f>D25+Q25</f>
        <v>184</v>
      </c>
      <c r="S25" s="377"/>
      <c r="T25" s="378"/>
      <c r="U25" s="77">
        <v>140</v>
      </c>
      <c r="V25" s="80">
        <f>D25+U25</f>
        <v>151</v>
      </c>
      <c r="W25" s="377"/>
      <c r="X25" s="378"/>
      <c r="Y25" s="85">
        <f t="shared" si="0"/>
        <v>833</v>
      </c>
      <c r="Z25" s="86">
        <f>E25+I25+M25+Q25+U25</f>
        <v>778</v>
      </c>
      <c r="AA25" s="87">
        <f>AVERAGE(F25,J25,N25,R25,V25)</f>
        <v>166.6</v>
      </c>
      <c r="AB25" s="88">
        <f>AVERAGE(F25,J25,N25,R25,V25)-D25</f>
        <v>155.6</v>
      </c>
      <c r="AC25" s="384"/>
    </row>
    <row r="26" spans="2:29" s="62" customFormat="1" ht="49.5" customHeight="1">
      <c r="B26" s="368" t="s">
        <v>127</v>
      </c>
      <c r="C26" s="369"/>
      <c r="D26" s="63">
        <f>SUM(D27:D29)</f>
        <v>78</v>
      </c>
      <c r="E26" s="106">
        <f>SUM(E27:E29)</f>
        <v>458</v>
      </c>
      <c r="F26" s="92">
        <f>SUM(F27:F29)</f>
        <v>536</v>
      </c>
      <c r="G26" s="92">
        <f>F6</f>
        <v>501</v>
      </c>
      <c r="H26" s="70" t="str">
        <f>B6</f>
        <v>Würth</v>
      </c>
      <c r="I26" s="64">
        <f>SUM(I27:I29)</f>
        <v>511</v>
      </c>
      <c r="J26" s="92">
        <f>SUM(J27:J29)</f>
        <v>589</v>
      </c>
      <c r="K26" s="92">
        <f>J14</f>
        <v>510</v>
      </c>
      <c r="L26" s="70" t="str">
        <f>B14</f>
        <v>Temper</v>
      </c>
      <c r="M26" s="72">
        <f>SUM(M27:M29)</f>
        <v>495</v>
      </c>
      <c r="N26" s="94">
        <f>SUM(N27:N29)</f>
        <v>573</v>
      </c>
      <c r="O26" s="92">
        <f>N22</f>
        <v>519</v>
      </c>
      <c r="P26" s="70" t="str">
        <f>B22</f>
        <v>Telfer</v>
      </c>
      <c r="Q26" s="71">
        <f>SUM(Q27:Q29)</f>
        <v>575</v>
      </c>
      <c r="R26" s="94">
        <f>SUM(R27:R29)</f>
        <v>653</v>
      </c>
      <c r="S26" s="92">
        <f>R10</f>
        <v>534</v>
      </c>
      <c r="T26" s="70" t="str">
        <f>B10</f>
        <v>Assar</v>
      </c>
      <c r="U26" s="71">
        <f>SUM(U27:U29)</f>
        <v>517</v>
      </c>
      <c r="V26" s="94">
        <f>SUM(V27:V29)</f>
        <v>595</v>
      </c>
      <c r="W26" s="92">
        <f>V18</f>
        <v>559</v>
      </c>
      <c r="X26" s="70" t="str">
        <f>B18</f>
        <v>Verx</v>
      </c>
      <c r="Y26" s="73">
        <f t="shared" si="0"/>
        <v>2946</v>
      </c>
      <c r="Z26" s="71">
        <f>SUM(Z27:Z29)</f>
        <v>2556</v>
      </c>
      <c r="AA26" s="91">
        <f>AVERAGE(AA27,AA28,AA29)</f>
        <v>196.4</v>
      </c>
      <c r="AB26" s="75">
        <f>AVERAGE(AB27,AB28,AB29)</f>
        <v>170.4</v>
      </c>
      <c r="AC26" s="382">
        <f>G27+K27+O27+S27+W27</f>
        <v>5</v>
      </c>
    </row>
    <row r="27" spans="2:29" s="62" customFormat="1" ht="17.25" customHeight="1">
      <c r="B27" s="357" t="s">
        <v>128</v>
      </c>
      <c r="C27" s="354"/>
      <c r="D27" s="76">
        <v>29</v>
      </c>
      <c r="E27" s="77">
        <v>121</v>
      </c>
      <c r="F27" s="78">
        <f>D27+E27</f>
        <v>150</v>
      </c>
      <c r="G27" s="373">
        <v>1</v>
      </c>
      <c r="H27" s="374"/>
      <c r="I27" s="79">
        <v>137</v>
      </c>
      <c r="J27" s="78">
        <f t="shared" si="1"/>
        <v>166</v>
      </c>
      <c r="K27" s="373">
        <v>1</v>
      </c>
      <c r="L27" s="374"/>
      <c r="M27" s="79">
        <v>162</v>
      </c>
      <c r="N27" s="78">
        <f>D27+M27</f>
        <v>191</v>
      </c>
      <c r="O27" s="373">
        <v>1</v>
      </c>
      <c r="P27" s="374"/>
      <c r="Q27" s="77">
        <v>182</v>
      </c>
      <c r="R27" s="80">
        <f>D27+Q27</f>
        <v>211</v>
      </c>
      <c r="S27" s="373">
        <v>1</v>
      </c>
      <c r="T27" s="374"/>
      <c r="U27" s="77">
        <v>193</v>
      </c>
      <c r="V27" s="80">
        <f>D27+U27</f>
        <v>222</v>
      </c>
      <c r="W27" s="373">
        <v>1</v>
      </c>
      <c r="X27" s="374"/>
      <c r="Y27" s="78">
        <f>F27+J27+N27+R27+V27</f>
        <v>940</v>
      </c>
      <c r="Z27" s="79">
        <f>E27+I27+M27+Q27+U27</f>
        <v>795</v>
      </c>
      <c r="AA27" s="81">
        <f>AVERAGE(F27,J27,N27,R27,V27)</f>
        <v>188</v>
      </c>
      <c r="AB27" s="82">
        <f>AVERAGE(F27,J27,N27,R27,V27)-D27</f>
        <v>159</v>
      </c>
      <c r="AC27" s="383"/>
    </row>
    <row r="28" spans="2:29" s="62" customFormat="1" ht="17.25" customHeight="1">
      <c r="B28" s="357" t="s">
        <v>129</v>
      </c>
      <c r="C28" s="354"/>
      <c r="D28" s="76">
        <v>22</v>
      </c>
      <c r="E28" s="77">
        <v>170</v>
      </c>
      <c r="F28" s="78">
        <f>D28+E28</f>
        <v>192</v>
      </c>
      <c r="G28" s="375"/>
      <c r="H28" s="376"/>
      <c r="I28" s="79">
        <v>161</v>
      </c>
      <c r="J28" s="78">
        <f t="shared" si="1"/>
        <v>183</v>
      </c>
      <c r="K28" s="375"/>
      <c r="L28" s="376"/>
      <c r="M28" s="79">
        <v>149</v>
      </c>
      <c r="N28" s="78">
        <f>D28+M28</f>
        <v>171</v>
      </c>
      <c r="O28" s="375"/>
      <c r="P28" s="376"/>
      <c r="Q28" s="77">
        <v>181</v>
      </c>
      <c r="R28" s="80">
        <f>D28+Q28</f>
        <v>203</v>
      </c>
      <c r="S28" s="375"/>
      <c r="T28" s="376"/>
      <c r="U28" s="77">
        <v>177</v>
      </c>
      <c r="V28" s="80">
        <f>D28+U28</f>
        <v>199</v>
      </c>
      <c r="W28" s="375"/>
      <c r="X28" s="376"/>
      <c r="Y28" s="78">
        <f>F28+J28+N28+R28+V28</f>
        <v>948</v>
      </c>
      <c r="Z28" s="79">
        <f>E28+I28+M28+Q28+U28</f>
        <v>838</v>
      </c>
      <c r="AA28" s="81">
        <f>AVERAGE(F28,J28,N28,R28,V28)</f>
        <v>189.6</v>
      </c>
      <c r="AB28" s="82">
        <f>AVERAGE(F28,J28,N28,R28,V28)-D28</f>
        <v>167.6</v>
      </c>
      <c r="AC28" s="383"/>
    </row>
    <row r="29" spans="2:29" s="62" customFormat="1" ht="17.25" customHeight="1" thickBot="1">
      <c r="B29" s="362" t="s">
        <v>139</v>
      </c>
      <c r="C29" s="363"/>
      <c r="D29" s="83">
        <v>27</v>
      </c>
      <c r="E29" s="84">
        <v>167</v>
      </c>
      <c r="F29" s="85">
        <f>D29+E29</f>
        <v>194</v>
      </c>
      <c r="G29" s="377"/>
      <c r="H29" s="378"/>
      <c r="I29" s="86">
        <v>213</v>
      </c>
      <c r="J29" s="85">
        <f t="shared" si="1"/>
        <v>240</v>
      </c>
      <c r="K29" s="377"/>
      <c r="L29" s="378"/>
      <c r="M29" s="86">
        <v>184</v>
      </c>
      <c r="N29" s="85">
        <f>D29+M29</f>
        <v>211</v>
      </c>
      <c r="O29" s="377"/>
      <c r="P29" s="378"/>
      <c r="Q29" s="86">
        <v>212</v>
      </c>
      <c r="R29" s="85">
        <f>D29+Q29</f>
        <v>239</v>
      </c>
      <c r="S29" s="377"/>
      <c r="T29" s="378"/>
      <c r="U29" s="86">
        <v>147</v>
      </c>
      <c r="V29" s="85">
        <f>D29+U29</f>
        <v>174</v>
      </c>
      <c r="W29" s="377"/>
      <c r="X29" s="378"/>
      <c r="Y29" s="85">
        <f>F29+J29+N29+R29+V29</f>
        <v>1058</v>
      </c>
      <c r="Z29" s="86">
        <f>E29+I29+M29+Q29+U29</f>
        <v>923</v>
      </c>
      <c r="AA29" s="87">
        <f>AVERAGE(F29,J29,N29,R29,V29)</f>
        <v>211.6</v>
      </c>
      <c r="AB29" s="88">
        <f>AVERAGE(F29,J29,N29,R29,V29)-D29</f>
        <v>184.6</v>
      </c>
      <c r="AC29" s="384"/>
    </row>
    <row r="30" spans="2:29" s="62" customFormat="1" ht="17.25" customHeight="1">
      <c r="B30" s="96"/>
      <c r="C30" s="96"/>
      <c r="D30" s="97"/>
      <c r="E30" s="98"/>
      <c r="F30" s="99"/>
      <c r="G30" s="100"/>
      <c r="H30" s="100"/>
      <c r="I30" s="98"/>
      <c r="J30" s="99"/>
      <c r="K30" s="100"/>
      <c r="L30" s="100"/>
      <c r="M30" s="98"/>
      <c r="N30" s="99"/>
      <c r="O30" s="100"/>
      <c r="P30" s="100"/>
      <c r="Q30" s="98"/>
      <c r="R30" s="99"/>
      <c r="S30" s="100"/>
      <c r="T30" s="100"/>
      <c r="U30" s="98"/>
      <c r="V30" s="99"/>
      <c r="W30" s="100"/>
      <c r="X30" s="100"/>
      <c r="Y30" s="99"/>
      <c r="Z30" s="109"/>
      <c r="AA30" s="102"/>
      <c r="AB30" s="101"/>
      <c r="AC30" s="103"/>
    </row>
    <row r="31" spans="2:29" ht="35.25" customHeight="1">
      <c r="B31" s="1"/>
      <c r="C31" s="1"/>
      <c r="D31" s="1"/>
      <c r="E31" s="42"/>
      <c r="F31" s="4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42"/>
    </row>
    <row r="32" spans="2:29" ht="18.75" customHeight="1">
      <c r="B32" s="186"/>
      <c r="C32" s="186"/>
      <c r="D32" s="1"/>
      <c r="E32" s="42"/>
      <c r="F32" s="398" t="s">
        <v>202</v>
      </c>
      <c r="G32" s="398"/>
      <c r="H32" s="398"/>
      <c r="I32" s="398"/>
      <c r="J32" s="398"/>
      <c r="K32" s="398"/>
      <c r="L32" s="398"/>
      <c r="M32" s="398"/>
      <c r="N32" s="398"/>
      <c r="O32" s="398"/>
      <c r="P32" s="398"/>
      <c r="Q32" s="398"/>
      <c r="R32" s="398"/>
      <c r="S32" s="1"/>
      <c r="T32" s="1"/>
      <c r="U32" s="1"/>
      <c r="V32" s="1"/>
      <c r="W32" s="392" t="s">
        <v>79</v>
      </c>
      <c r="X32" s="392"/>
      <c r="Y32" s="392"/>
      <c r="Z32" s="392"/>
      <c r="AA32" s="1"/>
      <c r="AB32" s="1"/>
      <c r="AC32" s="42"/>
    </row>
    <row r="33" spans="2:29" ht="34.5" customHeight="1" thickBot="1">
      <c r="B33" s="204" t="s">
        <v>66</v>
      </c>
      <c r="C33" s="269"/>
      <c r="D33" s="1"/>
      <c r="E33" s="42"/>
      <c r="F33" s="398"/>
      <c r="G33" s="398"/>
      <c r="H33" s="398"/>
      <c r="I33" s="398"/>
      <c r="J33" s="398"/>
      <c r="K33" s="398"/>
      <c r="L33" s="398"/>
      <c r="M33" s="398"/>
      <c r="N33" s="398"/>
      <c r="O33" s="398"/>
      <c r="P33" s="398"/>
      <c r="Q33" s="398"/>
      <c r="R33" s="398"/>
      <c r="S33" s="1"/>
      <c r="T33" s="1"/>
      <c r="U33" s="1"/>
      <c r="V33" s="1"/>
      <c r="W33" s="393"/>
      <c r="X33" s="393"/>
      <c r="Y33" s="393"/>
      <c r="Z33" s="393"/>
      <c r="AA33" s="1"/>
      <c r="AB33" s="1"/>
      <c r="AC33" s="42"/>
    </row>
    <row r="34" spans="2:29" s="44" customFormat="1" ht="17.25" customHeight="1">
      <c r="B34" s="416" t="s">
        <v>1</v>
      </c>
      <c r="C34" s="435"/>
      <c r="D34" s="104" t="s">
        <v>31</v>
      </c>
      <c r="E34" s="45"/>
      <c r="F34" s="46" t="s">
        <v>35</v>
      </c>
      <c r="G34" s="396" t="s">
        <v>36</v>
      </c>
      <c r="H34" s="397"/>
      <c r="I34" s="47"/>
      <c r="J34" s="46" t="s">
        <v>37</v>
      </c>
      <c r="K34" s="396" t="s">
        <v>36</v>
      </c>
      <c r="L34" s="397"/>
      <c r="M34" s="48"/>
      <c r="N34" s="46" t="s">
        <v>38</v>
      </c>
      <c r="O34" s="396" t="s">
        <v>36</v>
      </c>
      <c r="P34" s="397"/>
      <c r="Q34" s="48"/>
      <c r="R34" s="46" t="s">
        <v>39</v>
      </c>
      <c r="S34" s="396" t="s">
        <v>36</v>
      </c>
      <c r="T34" s="397"/>
      <c r="U34" s="49"/>
      <c r="V34" s="46" t="s">
        <v>40</v>
      </c>
      <c r="W34" s="396" t="s">
        <v>36</v>
      </c>
      <c r="X34" s="397"/>
      <c r="Y34" s="110" t="s">
        <v>41</v>
      </c>
      <c r="Z34" s="50"/>
      <c r="AA34" s="51" t="s">
        <v>42</v>
      </c>
      <c r="AB34" s="52" t="s">
        <v>43</v>
      </c>
      <c r="AC34" s="277" t="s">
        <v>41</v>
      </c>
    </row>
    <row r="35" spans="2:29" s="44" customFormat="1" ht="17.25" customHeight="1" thickBot="1">
      <c r="B35" s="390" t="s">
        <v>44</v>
      </c>
      <c r="C35" s="434"/>
      <c r="D35" s="270"/>
      <c r="E35" s="53"/>
      <c r="F35" s="54" t="s">
        <v>45</v>
      </c>
      <c r="G35" s="387" t="s">
        <v>46</v>
      </c>
      <c r="H35" s="388"/>
      <c r="I35" s="55"/>
      <c r="J35" s="54" t="s">
        <v>45</v>
      </c>
      <c r="K35" s="387" t="s">
        <v>46</v>
      </c>
      <c r="L35" s="388"/>
      <c r="M35" s="54"/>
      <c r="N35" s="54" t="s">
        <v>45</v>
      </c>
      <c r="O35" s="387" t="s">
        <v>46</v>
      </c>
      <c r="P35" s="388"/>
      <c r="Q35" s="54"/>
      <c r="R35" s="54" t="s">
        <v>45</v>
      </c>
      <c r="S35" s="387" t="s">
        <v>46</v>
      </c>
      <c r="T35" s="388"/>
      <c r="U35" s="56"/>
      <c r="V35" s="54" t="s">
        <v>45</v>
      </c>
      <c r="W35" s="387" t="s">
        <v>46</v>
      </c>
      <c r="X35" s="388"/>
      <c r="Y35" s="57" t="s">
        <v>45</v>
      </c>
      <c r="Z35" s="58" t="s">
        <v>47</v>
      </c>
      <c r="AA35" s="59" t="s">
        <v>48</v>
      </c>
      <c r="AB35" s="60" t="s">
        <v>49</v>
      </c>
      <c r="AC35" s="61" t="s">
        <v>50</v>
      </c>
    </row>
    <row r="36" spans="2:29" s="62" customFormat="1" ht="49.5" customHeight="1">
      <c r="B36" s="389" t="s">
        <v>58</v>
      </c>
      <c r="C36" s="389"/>
      <c r="D36" s="63">
        <f>SUM(D37:D39)</f>
        <v>60</v>
      </c>
      <c r="E36" s="64">
        <f>SUM(E37:E39)</f>
        <v>508</v>
      </c>
      <c r="F36" s="92">
        <f>SUM(F37:F39)</f>
        <v>568</v>
      </c>
      <c r="G36" s="66">
        <f>F56</f>
        <v>488</v>
      </c>
      <c r="H36" s="67" t="str">
        <f>B56</f>
        <v>Topauto</v>
      </c>
      <c r="I36" s="68">
        <f>SUM(I37:I39)</f>
        <v>524</v>
      </c>
      <c r="J36" s="69">
        <f>SUM(J37:J39)</f>
        <v>584</v>
      </c>
      <c r="K36" s="69">
        <f>J52</f>
        <v>524</v>
      </c>
      <c r="L36" s="70" t="str">
        <f>B52</f>
        <v>Raudtee</v>
      </c>
      <c r="M36" s="72">
        <f>SUM(M37:M39)</f>
        <v>503</v>
      </c>
      <c r="N36" s="66">
        <f>SUM(N37:N39)</f>
        <v>563</v>
      </c>
      <c r="O36" s="66">
        <f>N48</f>
        <v>544</v>
      </c>
      <c r="P36" s="67" t="str">
        <f>B48</f>
        <v>IRIS Fiber</v>
      </c>
      <c r="Q36" s="72">
        <f>SUM(Q37:Q39)</f>
        <v>497</v>
      </c>
      <c r="R36" s="66">
        <f>SUM(R37:R39)</f>
        <v>557</v>
      </c>
      <c r="S36" s="66">
        <f>R44</f>
        <v>555</v>
      </c>
      <c r="T36" s="67" t="str">
        <f>B44</f>
        <v>Aru Rail</v>
      </c>
      <c r="U36" s="72">
        <f>SUM(U37:U39)</f>
        <v>577</v>
      </c>
      <c r="V36" s="66">
        <f>SUM(V37:V39)</f>
        <v>637</v>
      </c>
      <c r="W36" s="66">
        <f>V40</f>
        <v>656</v>
      </c>
      <c r="X36" s="67" t="str">
        <f>B40</f>
        <v>Dan Arpo</v>
      </c>
      <c r="Y36" s="73">
        <f aca="true" t="shared" si="2" ref="Y36:Y56">F36+J36+N36+R36+V36</f>
        <v>2909</v>
      </c>
      <c r="Z36" s="71">
        <f>SUM(Z37:Z39)</f>
        <v>2609</v>
      </c>
      <c r="AA36" s="74">
        <f>AVERAGE(AA37,AA38,AA39)</f>
        <v>193.9333333333333</v>
      </c>
      <c r="AB36" s="75">
        <f>AVERAGE(AB37,AB38,AB39)</f>
        <v>173.9333333333333</v>
      </c>
      <c r="AC36" s="382">
        <f>G37+K37+O37+S37+W37</f>
        <v>4</v>
      </c>
    </row>
    <row r="37" spans="2:29" s="62" customFormat="1" ht="17.25" customHeight="1">
      <c r="B37" s="361" t="s">
        <v>122</v>
      </c>
      <c r="C37" s="361"/>
      <c r="D37" s="76">
        <v>20</v>
      </c>
      <c r="E37" s="77">
        <v>167</v>
      </c>
      <c r="F37" s="78">
        <f>D37+E37</f>
        <v>187</v>
      </c>
      <c r="G37" s="373">
        <v>1</v>
      </c>
      <c r="H37" s="374"/>
      <c r="I37" s="79">
        <v>179</v>
      </c>
      <c r="J37" s="78">
        <f>D37+I37</f>
        <v>199</v>
      </c>
      <c r="K37" s="373">
        <v>1</v>
      </c>
      <c r="L37" s="374"/>
      <c r="M37" s="79">
        <v>131</v>
      </c>
      <c r="N37" s="78">
        <f>D37+M37</f>
        <v>151</v>
      </c>
      <c r="O37" s="373">
        <v>1</v>
      </c>
      <c r="P37" s="374"/>
      <c r="Q37" s="79">
        <v>196</v>
      </c>
      <c r="R37" s="80">
        <f>D37+Q37</f>
        <v>216</v>
      </c>
      <c r="S37" s="373">
        <v>1</v>
      </c>
      <c r="T37" s="374"/>
      <c r="U37" s="77">
        <v>170</v>
      </c>
      <c r="V37" s="80">
        <f>D37+U37</f>
        <v>190</v>
      </c>
      <c r="W37" s="373">
        <v>0</v>
      </c>
      <c r="X37" s="374"/>
      <c r="Y37" s="78">
        <f t="shared" si="2"/>
        <v>943</v>
      </c>
      <c r="Z37" s="79">
        <f>E37+I37+M37+Q37+U37</f>
        <v>843</v>
      </c>
      <c r="AA37" s="81">
        <f>AVERAGE(F37,J37,N37,R37,V37)</f>
        <v>188.6</v>
      </c>
      <c r="AB37" s="82">
        <f>AVERAGE(F37,J37,N37,R37,V37)-D37</f>
        <v>168.6</v>
      </c>
      <c r="AC37" s="383"/>
    </row>
    <row r="38" spans="2:29" s="62" customFormat="1" ht="17.25" customHeight="1">
      <c r="B38" s="361" t="s">
        <v>123</v>
      </c>
      <c r="C38" s="361"/>
      <c r="D38" s="76">
        <v>38</v>
      </c>
      <c r="E38" s="77">
        <v>126</v>
      </c>
      <c r="F38" s="78">
        <f>D38+E38</f>
        <v>164</v>
      </c>
      <c r="G38" s="375"/>
      <c r="H38" s="376"/>
      <c r="I38" s="79">
        <v>156</v>
      </c>
      <c r="J38" s="78">
        <f>D38+I38</f>
        <v>194</v>
      </c>
      <c r="K38" s="375"/>
      <c r="L38" s="376"/>
      <c r="M38" s="79">
        <v>149</v>
      </c>
      <c r="N38" s="78">
        <f>D38+M38</f>
        <v>187</v>
      </c>
      <c r="O38" s="375"/>
      <c r="P38" s="376"/>
      <c r="Q38" s="77">
        <v>135</v>
      </c>
      <c r="R38" s="80">
        <f>D38+Q38</f>
        <v>173</v>
      </c>
      <c r="S38" s="375"/>
      <c r="T38" s="376"/>
      <c r="U38" s="77">
        <v>172</v>
      </c>
      <c r="V38" s="80">
        <f>D38+U38</f>
        <v>210</v>
      </c>
      <c r="W38" s="375"/>
      <c r="X38" s="376"/>
      <c r="Y38" s="78">
        <f t="shared" si="2"/>
        <v>928</v>
      </c>
      <c r="Z38" s="79">
        <f>E38+I38+M38+Q38+U38</f>
        <v>738</v>
      </c>
      <c r="AA38" s="81">
        <f>AVERAGE(F38,J38,N38,R38,V38)</f>
        <v>185.6</v>
      </c>
      <c r="AB38" s="82">
        <f>AVERAGE(F38,J38,N38,R38,V38)-D38</f>
        <v>147.6</v>
      </c>
      <c r="AC38" s="383"/>
    </row>
    <row r="39" spans="2:29" s="62" customFormat="1" ht="17.25" customHeight="1" thickBot="1">
      <c r="B39" s="370" t="s">
        <v>124</v>
      </c>
      <c r="C39" s="370"/>
      <c r="D39" s="83">
        <v>2</v>
      </c>
      <c r="E39" s="84">
        <v>215</v>
      </c>
      <c r="F39" s="85">
        <f>D39+E39</f>
        <v>217</v>
      </c>
      <c r="G39" s="377"/>
      <c r="H39" s="378"/>
      <c r="I39" s="86">
        <v>189</v>
      </c>
      <c r="J39" s="85">
        <f>D39+I39</f>
        <v>191</v>
      </c>
      <c r="K39" s="377"/>
      <c r="L39" s="378"/>
      <c r="M39" s="86">
        <v>223</v>
      </c>
      <c r="N39" s="85">
        <f>D39+M39</f>
        <v>225</v>
      </c>
      <c r="O39" s="377"/>
      <c r="P39" s="378"/>
      <c r="Q39" s="84">
        <v>166</v>
      </c>
      <c r="R39" s="85">
        <f>D39+Q39</f>
        <v>168</v>
      </c>
      <c r="S39" s="377"/>
      <c r="T39" s="378"/>
      <c r="U39" s="84">
        <v>235</v>
      </c>
      <c r="V39" s="85">
        <f>D39+U39</f>
        <v>237</v>
      </c>
      <c r="W39" s="377"/>
      <c r="X39" s="378"/>
      <c r="Y39" s="85">
        <f t="shared" si="2"/>
        <v>1038</v>
      </c>
      <c r="Z39" s="86">
        <f>E39+I39+M39+Q39+U39</f>
        <v>1028</v>
      </c>
      <c r="AA39" s="87">
        <f>AVERAGE(F39,J39,N39,R39,V39)</f>
        <v>207.6</v>
      </c>
      <c r="AB39" s="88">
        <f>AVERAGE(F39,J39,N39,R39,V39)-D39</f>
        <v>205.6</v>
      </c>
      <c r="AC39" s="384"/>
    </row>
    <row r="40" spans="2:29" s="62" customFormat="1" ht="48" customHeight="1">
      <c r="B40" s="426" t="s">
        <v>63</v>
      </c>
      <c r="C40" s="427"/>
      <c r="D40" s="63">
        <f>SUM(D41:D43)</f>
        <v>99</v>
      </c>
      <c r="E40" s="64">
        <f>SUM(E41:E43)</f>
        <v>445</v>
      </c>
      <c r="F40" s="66">
        <f>SUM(F41:F43)</f>
        <v>544</v>
      </c>
      <c r="G40" s="66">
        <f>F52</f>
        <v>510</v>
      </c>
      <c r="H40" s="67" t="str">
        <f>B52</f>
        <v>Raudtee</v>
      </c>
      <c r="I40" s="108">
        <f>SUM(I41:I43)</f>
        <v>456</v>
      </c>
      <c r="J40" s="69">
        <f>SUM(J41:J43)</f>
        <v>555</v>
      </c>
      <c r="K40" s="66">
        <f>J48</f>
        <v>469</v>
      </c>
      <c r="L40" s="67" t="str">
        <f>B48</f>
        <v>IRIS Fiber</v>
      </c>
      <c r="M40" s="72">
        <f>SUM(M41:M43)</f>
        <v>498</v>
      </c>
      <c r="N40" s="66">
        <f>SUM(N41:N43)</f>
        <v>597</v>
      </c>
      <c r="O40" s="66">
        <f>N44</f>
        <v>625</v>
      </c>
      <c r="P40" s="67" t="str">
        <f>B44</f>
        <v>Aru Rail</v>
      </c>
      <c r="Q40" s="72">
        <f>SUM(Q41:Q43)</f>
        <v>422</v>
      </c>
      <c r="R40" s="66">
        <f>SUM(R41:R43)</f>
        <v>521</v>
      </c>
      <c r="S40" s="66">
        <f>R56</f>
        <v>516</v>
      </c>
      <c r="T40" s="67" t="str">
        <f>B56</f>
        <v>Topauto</v>
      </c>
      <c r="U40" s="72">
        <f>SUM(U41:U43)</f>
        <v>557</v>
      </c>
      <c r="V40" s="66">
        <f>SUM(V41:V43)</f>
        <v>656</v>
      </c>
      <c r="W40" s="66">
        <f>V36</f>
        <v>637</v>
      </c>
      <c r="X40" s="67" t="str">
        <f>B36</f>
        <v>Latestoil</v>
      </c>
      <c r="Y40" s="73">
        <f t="shared" si="2"/>
        <v>2873</v>
      </c>
      <c r="Z40" s="71">
        <f>SUM(Z41:Z43)</f>
        <v>2378</v>
      </c>
      <c r="AA40" s="91">
        <f>AVERAGE(AA41,AA42,AA43)</f>
        <v>191.53333333333333</v>
      </c>
      <c r="AB40" s="75">
        <f>AVERAGE(AB41,AB42,AB43)</f>
        <v>158.53333333333333</v>
      </c>
      <c r="AC40" s="382">
        <f>G41+K41+O41+S41+W41</f>
        <v>4</v>
      </c>
    </row>
    <row r="41" spans="2:29" s="62" customFormat="1" ht="17.25" customHeight="1">
      <c r="B41" s="208" t="s">
        <v>101</v>
      </c>
      <c r="C41" s="209"/>
      <c r="D41" s="76">
        <v>32</v>
      </c>
      <c r="E41" s="77">
        <v>140</v>
      </c>
      <c r="F41" s="78">
        <f>D41+E41</f>
        <v>172</v>
      </c>
      <c r="G41" s="373">
        <v>1</v>
      </c>
      <c r="H41" s="374"/>
      <c r="I41" s="79">
        <v>173</v>
      </c>
      <c r="J41" s="78">
        <f>D41+I41</f>
        <v>205</v>
      </c>
      <c r="K41" s="373">
        <v>1</v>
      </c>
      <c r="L41" s="374"/>
      <c r="M41" s="79">
        <v>153</v>
      </c>
      <c r="N41" s="78">
        <f>D41+M41</f>
        <v>185</v>
      </c>
      <c r="O41" s="373">
        <v>0</v>
      </c>
      <c r="P41" s="374"/>
      <c r="Q41" s="77">
        <v>138</v>
      </c>
      <c r="R41" s="80">
        <f>D41+Q41</f>
        <v>170</v>
      </c>
      <c r="S41" s="373">
        <v>1</v>
      </c>
      <c r="T41" s="374"/>
      <c r="U41" s="77">
        <v>160</v>
      </c>
      <c r="V41" s="80">
        <f>D41+U41</f>
        <v>192</v>
      </c>
      <c r="W41" s="373">
        <v>1</v>
      </c>
      <c r="X41" s="374"/>
      <c r="Y41" s="78">
        <f t="shared" si="2"/>
        <v>924</v>
      </c>
      <c r="Z41" s="79">
        <f>E41+I41+M41+Q41+U41</f>
        <v>764</v>
      </c>
      <c r="AA41" s="81">
        <f>AVERAGE(F41,J41,N41,R41,V41)</f>
        <v>184.8</v>
      </c>
      <c r="AB41" s="82">
        <f>AVERAGE(F41,J41,N41,R41,V41)-D41</f>
        <v>152.8</v>
      </c>
      <c r="AC41" s="383"/>
    </row>
    <row r="42" spans="2:29" s="62" customFormat="1" ht="17.25" customHeight="1">
      <c r="B42" s="210" t="s">
        <v>102</v>
      </c>
      <c r="C42" s="211"/>
      <c r="D42" s="76">
        <v>41</v>
      </c>
      <c r="E42" s="77">
        <v>160</v>
      </c>
      <c r="F42" s="78">
        <f>D42+E42</f>
        <v>201</v>
      </c>
      <c r="G42" s="375"/>
      <c r="H42" s="376"/>
      <c r="I42" s="79">
        <v>126</v>
      </c>
      <c r="J42" s="78">
        <f>D42+I42</f>
        <v>167</v>
      </c>
      <c r="K42" s="375"/>
      <c r="L42" s="376"/>
      <c r="M42" s="79">
        <v>172</v>
      </c>
      <c r="N42" s="78">
        <f>D42+M42</f>
        <v>213</v>
      </c>
      <c r="O42" s="375"/>
      <c r="P42" s="376"/>
      <c r="Q42" s="77">
        <v>108</v>
      </c>
      <c r="R42" s="80">
        <f>D42+Q42</f>
        <v>149</v>
      </c>
      <c r="S42" s="375"/>
      <c r="T42" s="376"/>
      <c r="U42" s="77">
        <v>153</v>
      </c>
      <c r="V42" s="80">
        <f>D42+U42</f>
        <v>194</v>
      </c>
      <c r="W42" s="375"/>
      <c r="X42" s="376"/>
      <c r="Y42" s="78">
        <f t="shared" si="2"/>
        <v>924</v>
      </c>
      <c r="Z42" s="79">
        <f>E42+I42+M42+Q42+U42</f>
        <v>719</v>
      </c>
      <c r="AA42" s="81">
        <f>AVERAGE(F42,J42,N42,R42,V42)</f>
        <v>184.8</v>
      </c>
      <c r="AB42" s="82">
        <f>AVERAGE(F42,J42,N42,R42,V42)-D42</f>
        <v>143.8</v>
      </c>
      <c r="AC42" s="383"/>
    </row>
    <row r="43" spans="2:29" s="62" customFormat="1" ht="17.25" customHeight="1" thickBot="1">
      <c r="B43" s="366" t="s">
        <v>103</v>
      </c>
      <c r="C43" s="367"/>
      <c r="D43" s="76">
        <v>26</v>
      </c>
      <c r="E43" s="84">
        <v>145</v>
      </c>
      <c r="F43" s="85">
        <f>D43+E43</f>
        <v>171</v>
      </c>
      <c r="G43" s="377"/>
      <c r="H43" s="378"/>
      <c r="I43" s="86">
        <v>157</v>
      </c>
      <c r="J43" s="85">
        <f>D43+I43</f>
        <v>183</v>
      </c>
      <c r="K43" s="377"/>
      <c r="L43" s="378"/>
      <c r="M43" s="86">
        <v>173</v>
      </c>
      <c r="N43" s="85">
        <f>D43+M43</f>
        <v>199</v>
      </c>
      <c r="O43" s="377"/>
      <c r="P43" s="378"/>
      <c r="Q43" s="84">
        <v>176</v>
      </c>
      <c r="R43" s="85">
        <f>D43+Q43</f>
        <v>202</v>
      </c>
      <c r="S43" s="377"/>
      <c r="T43" s="378"/>
      <c r="U43" s="84">
        <v>244</v>
      </c>
      <c r="V43" s="85">
        <f>D43+U43</f>
        <v>270</v>
      </c>
      <c r="W43" s="377"/>
      <c r="X43" s="378"/>
      <c r="Y43" s="85">
        <f t="shared" si="2"/>
        <v>1025</v>
      </c>
      <c r="Z43" s="86">
        <f>E43+I43+M43+Q43+U43</f>
        <v>895</v>
      </c>
      <c r="AA43" s="87">
        <f>AVERAGE(F43,J43,N43,R43,V43)</f>
        <v>205</v>
      </c>
      <c r="AB43" s="88">
        <f>AVERAGE(F43,J43,N43,R43,V43)-D43</f>
        <v>179</v>
      </c>
      <c r="AC43" s="384"/>
    </row>
    <row r="44" spans="2:29" s="62" customFormat="1" ht="49.5" customHeight="1">
      <c r="B44" s="380" t="s">
        <v>151</v>
      </c>
      <c r="C44" s="381"/>
      <c r="D44" s="63">
        <f>SUM(D45:D47)</f>
        <v>79</v>
      </c>
      <c r="E44" s="64">
        <f>SUM(E45:E47)</f>
        <v>420</v>
      </c>
      <c r="F44" s="66">
        <f>SUM(F45:F47)</f>
        <v>499</v>
      </c>
      <c r="G44" s="66">
        <f>F48</f>
        <v>486</v>
      </c>
      <c r="H44" s="67" t="str">
        <f>B48</f>
        <v>IRIS Fiber</v>
      </c>
      <c r="I44" s="108">
        <f>SUM(I45:I47)</f>
        <v>422</v>
      </c>
      <c r="J44" s="69">
        <f>SUM(J45:J47)</f>
        <v>501</v>
      </c>
      <c r="K44" s="66">
        <f>J56</f>
        <v>495</v>
      </c>
      <c r="L44" s="67" t="str">
        <f>B56</f>
        <v>Topauto</v>
      </c>
      <c r="M44" s="72">
        <f>SUM(M45:M47)</f>
        <v>546</v>
      </c>
      <c r="N44" s="66">
        <f>SUM(N45:N47)</f>
        <v>625</v>
      </c>
      <c r="O44" s="66">
        <f>N40</f>
        <v>597</v>
      </c>
      <c r="P44" s="67" t="str">
        <f>B40</f>
        <v>Dan Arpo</v>
      </c>
      <c r="Q44" s="72">
        <f>SUM(Q45:Q47)</f>
        <v>476</v>
      </c>
      <c r="R44" s="66">
        <f>SUM(R45:R47)</f>
        <v>555</v>
      </c>
      <c r="S44" s="66">
        <f>R36</f>
        <v>557</v>
      </c>
      <c r="T44" s="67" t="str">
        <f>B36</f>
        <v>Latestoil</v>
      </c>
      <c r="U44" s="72">
        <f>SUM(U45:U47)</f>
        <v>486</v>
      </c>
      <c r="V44" s="66">
        <f>SUM(V45:V47)</f>
        <v>565</v>
      </c>
      <c r="W44" s="66">
        <f>V52</f>
        <v>560</v>
      </c>
      <c r="X44" s="67" t="str">
        <f>B52</f>
        <v>Raudtee</v>
      </c>
      <c r="Y44" s="73">
        <f t="shared" si="2"/>
        <v>2745</v>
      </c>
      <c r="Z44" s="71">
        <f>SUM(Z45:Z47)</f>
        <v>2350</v>
      </c>
      <c r="AA44" s="91">
        <f>AVERAGE(AA45,AA46,AA47)</f>
        <v>183</v>
      </c>
      <c r="AB44" s="75">
        <f>AVERAGE(AB45,AB46,AB47)</f>
        <v>156.66666666666666</v>
      </c>
      <c r="AC44" s="382">
        <f>G45+K45+O45+S45+W45</f>
        <v>4</v>
      </c>
    </row>
    <row r="45" spans="2:29" s="62" customFormat="1" ht="17.25" customHeight="1">
      <c r="B45" s="355" t="s">
        <v>152</v>
      </c>
      <c r="C45" s="356"/>
      <c r="D45" s="76">
        <v>17</v>
      </c>
      <c r="E45" s="77">
        <v>143</v>
      </c>
      <c r="F45" s="78">
        <f>D45+E45</f>
        <v>160</v>
      </c>
      <c r="G45" s="373">
        <v>1</v>
      </c>
      <c r="H45" s="374"/>
      <c r="I45" s="79">
        <v>139</v>
      </c>
      <c r="J45" s="78">
        <f>D45+I45</f>
        <v>156</v>
      </c>
      <c r="K45" s="373">
        <v>1</v>
      </c>
      <c r="L45" s="374"/>
      <c r="M45" s="79">
        <v>191</v>
      </c>
      <c r="N45" s="78">
        <f>D45+M45</f>
        <v>208</v>
      </c>
      <c r="O45" s="373">
        <v>1</v>
      </c>
      <c r="P45" s="374"/>
      <c r="Q45" s="77">
        <v>170</v>
      </c>
      <c r="R45" s="80">
        <f>D45+Q45</f>
        <v>187</v>
      </c>
      <c r="S45" s="373">
        <v>0</v>
      </c>
      <c r="T45" s="374"/>
      <c r="U45" s="77">
        <v>195</v>
      </c>
      <c r="V45" s="80">
        <f>D45+U45</f>
        <v>212</v>
      </c>
      <c r="W45" s="373">
        <v>1</v>
      </c>
      <c r="X45" s="374"/>
      <c r="Y45" s="78">
        <f t="shared" si="2"/>
        <v>923</v>
      </c>
      <c r="Z45" s="79">
        <f>E45+I45+M45+Q45+U45</f>
        <v>838</v>
      </c>
      <c r="AA45" s="81">
        <f>AVERAGE(F45,J45,N45,R45,V45)</f>
        <v>184.6</v>
      </c>
      <c r="AB45" s="82">
        <f>AVERAGE(F45,J45,N45,R45,V45)-D45</f>
        <v>167.6</v>
      </c>
      <c r="AC45" s="383"/>
    </row>
    <row r="46" spans="2:29" s="62" customFormat="1" ht="17.25" customHeight="1">
      <c r="B46" s="371" t="s">
        <v>179</v>
      </c>
      <c r="C46" s="372"/>
      <c r="D46" s="76">
        <v>24</v>
      </c>
      <c r="E46" s="77">
        <v>161</v>
      </c>
      <c r="F46" s="78">
        <f>D46+E46</f>
        <v>185</v>
      </c>
      <c r="G46" s="375"/>
      <c r="H46" s="376"/>
      <c r="I46" s="79">
        <v>155</v>
      </c>
      <c r="J46" s="78">
        <f>D46+I46</f>
        <v>179</v>
      </c>
      <c r="K46" s="375"/>
      <c r="L46" s="376"/>
      <c r="M46" s="79">
        <v>186</v>
      </c>
      <c r="N46" s="78">
        <f>D46+M46</f>
        <v>210</v>
      </c>
      <c r="O46" s="375"/>
      <c r="P46" s="376"/>
      <c r="Q46" s="77">
        <v>187</v>
      </c>
      <c r="R46" s="80">
        <f>D46+Q46</f>
        <v>211</v>
      </c>
      <c r="S46" s="375"/>
      <c r="T46" s="376"/>
      <c r="U46" s="77">
        <v>156</v>
      </c>
      <c r="V46" s="80">
        <f>D46+U46</f>
        <v>180</v>
      </c>
      <c r="W46" s="375"/>
      <c r="X46" s="376"/>
      <c r="Y46" s="78">
        <f t="shared" si="2"/>
        <v>965</v>
      </c>
      <c r="Z46" s="79">
        <f>E46+I46+M46+Q46+U46</f>
        <v>845</v>
      </c>
      <c r="AA46" s="81">
        <f>AVERAGE(F46,J46,N46,R46,V46)</f>
        <v>193</v>
      </c>
      <c r="AB46" s="82">
        <f>AVERAGE(F46,J46,N46,R46,V46)-D46</f>
        <v>169</v>
      </c>
      <c r="AC46" s="383"/>
    </row>
    <row r="47" spans="2:29" s="62" customFormat="1" ht="17.25" customHeight="1" thickBot="1">
      <c r="B47" s="366" t="s">
        <v>153</v>
      </c>
      <c r="C47" s="367"/>
      <c r="D47" s="83">
        <v>38</v>
      </c>
      <c r="E47" s="84">
        <v>116</v>
      </c>
      <c r="F47" s="85">
        <f>D47+E47</f>
        <v>154</v>
      </c>
      <c r="G47" s="377"/>
      <c r="H47" s="378"/>
      <c r="I47" s="86">
        <v>128</v>
      </c>
      <c r="J47" s="85">
        <f>D47+I47</f>
        <v>166</v>
      </c>
      <c r="K47" s="377"/>
      <c r="L47" s="378"/>
      <c r="M47" s="86">
        <v>169</v>
      </c>
      <c r="N47" s="85">
        <f>D47+M47</f>
        <v>207</v>
      </c>
      <c r="O47" s="377"/>
      <c r="P47" s="378"/>
      <c r="Q47" s="84">
        <v>119</v>
      </c>
      <c r="R47" s="85">
        <f>D47+Q47</f>
        <v>157</v>
      </c>
      <c r="S47" s="377"/>
      <c r="T47" s="378"/>
      <c r="U47" s="84">
        <v>135</v>
      </c>
      <c r="V47" s="85">
        <f>D47+U47</f>
        <v>173</v>
      </c>
      <c r="W47" s="377"/>
      <c r="X47" s="378"/>
      <c r="Y47" s="85">
        <f t="shared" si="2"/>
        <v>857</v>
      </c>
      <c r="Z47" s="86">
        <f>E47+I47+M47+Q47+U47</f>
        <v>667</v>
      </c>
      <c r="AA47" s="87">
        <f>AVERAGE(F47,J47,N47,R47,V47)</f>
        <v>171.4</v>
      </c>
      <c r="AB47" s="88">
        <f>AVERAGE(F47,J47,N47,R47,V47)-D47</f>
        <v>133.4</v>
      </c>
      <c r="AC47" s="384"/>
    </row>
    <row r="48" spans="2:29" s="62" customFormat="1" ht="48" customHeight="1">
      <c r="B48" s="389" t="s">
        <v>72</v>
      </c>
      <c r="C48" s="389"/>
      <c r="D48" s="63">
        <f>SUM(D49:D51)</f>
        <v>149</v>
      </c>
      <c r="E48" s="64">
        <f>SUM(E49:E51)</f>
        <v>337</v>
      </c>
      <c r="F48" s="66">
        <f>SUM(F49:F51)</f>
        <v>486</v>
      </c>
      <c r="G48" s="66">
        <f>F44</f>
        <v>499</v>
      </c>
      <c r="H48" s="67" t="str">
        <f>B44</f>
        <v>Aru Rail</v>
      </c>
      <c r="I48" s="108">
        <f>SUM(I49:I51)</f>
        <v>320</v>
      </c>
      <c r="J48" s="69">
        <f>SUM(J49:J51)</f>
        <v>469</v>
      </c>
      <c r="K48" s="66">
        <f>J40</f>
        <v>555</v>
      </c>
      <c r="L48" s="67" t="str">
        <f>B40</f>
        <v>Dan Arpo</v>
      </c>
      <c r="M48" s="72">
        <f>SUM(M49:M51)</f>
        <v>395</v>
      </c>
      <c r="N48" s="66">
        <f>SUM(N49:N51)</f>
        <v>544</v>
      </c>
      <c r="O48" s="66">
        <f>N36</f>
        <v>563</v>
      </c>
      <c r="P48" s="67" t="str">
        <f>B36</f>
        <v>Latestoil</v>
      </c>
      <c r="Q48" s="72">
        <f>SUM(Q49:Q51)</f>
        <v>445</v>
      </c>
      <c r="R48" s="66">
        <f>SUM(R49:R51)</f>
        <v>594</v>
      </c>
      <c r="S48" s="66">
        <f>R52</f>
        <v>511</v>
      </c>
      <c r="T48" s="67" t="str">
        <f>B52</f>
        <v>Raudtee</v>
      </c>
      <c r="U48" s="72">
        <f>SUM(U49:U51)</f>
        <v>336</v>
      </c>
      <c r="V48" s="66">
        <f>SUM(V49:V51)</f>
        <v>485</v>
      </c>
      <c r="W48" s="66">
        <f>V56</f>
        <v>517</v>
      </c>
      <c r="X48" s="67" t="str">
        <f>B56</f>
        <v>Topauto</v>
      </c>
      <c r="Y48" s="73">
        <f t="shared" si="2"/>
        <v>2578</v>
      </c>
      <c r="Z48" s="71">
        <f>SUM(Z49:Z51)</f>
        <v>1833</v>
      </c>
      <c r="AA48" s="91">
        <f>AVERAGE(AA49,AA50,AA51)</f>
        <v>171.86666666666665</v>
      </c>
      <c r="AB48" s="75">
        <f>AVERAGE(AB49,AB50,AB51)</f>
        <v>122.2</v>
      </c>
      <c r="AC48" s="382">
        <f>G49+K49+O49+S49+W49</f>
        <v>1</v>
      </c>
    </row>
    <row r="49" spans="2:29" s="62" customFormat="1" ht="17.25" customHeight="1">
      <c r="B49" s="361" t="s">
        <v>98</v>
      </c>
      <c r="C49" s="361"/>
      <c r="D49" s="76">
        <v>57</v>
      </c>
      <c r="E49" s="79">
        <v>101</v>
      </c>
      <c r="F49" s="78">
        <f>D49+E49</f>
        <v>158</v>
      </c>
      <c r="G49" s="373">
        <v>0</v>
      </c>
      <c r="H49" s="374"/>
      <c r="I49" s="79">
        <v>89</v>
      </c>
      <c r="J49" s="78">
        <f>D49+I49</f>
        <v>146</v>
      </c>
      <c r="K49" s="373">
        <v>0</v>
      </c>
      <c r="L49" s="374"/>
      <c r="M49" s="79">
        <v>117</v>
      </c>
      <c r="N49" s="78">
        <f>D49+M49</f>
        <v>174</v>
      </c>
      <c r="O49" s="373">
        <v>0</v>
      </c>
      <c r="P49" s="374"/>
      <c r="Q49" s="77">
        <v>142</v>
      </c>
      <c r="R49" s="80">
        <f>D49+Q49</f>
        <v>199</v>
      </c>
      <c r="S49" s="373">
        <v>1</v>
      </c>
      <c r="T49" s="374"/>
      <c r="U49" s="77">
        <v>114</v>
      </c>
      <c r="V49" s="80">
        <f>D49+U49</f>
        <v>171</v>
      </c>
      <c r="W49" s="373">
        <v>0</v>
      </c>
      <c r="X49" s="374"/>
      <c r="Y49" s="78">
        <f t="shared" si="2"/>
        <v>848</v>
      </c>
      <c r="Z49" s="79">
        <f>E49+I49+M49+Q49+U49</f>
        <v>563</v>
      </c>
      <c r="AA49" s="81">
        <f>AVERAGE(F49,J49,N49,R49,V49)</f>
        <v>169.6</v>
      </c>
      <c r="AB49" s="82">
        <f>AVERAGE(F49,J49,N49,R49,V49)-D49</f>
        <v>112.6</v>
      </c>
      <c r="AC49" s="383"/>
    </row>
    <row r="50" spans="2:29" s="62" customFormat="1" ht="17.25" customHeight="1">
      <c r="B50" s="361" t="s">
        <v>82</v>
      </c>
      <c r="C50" s="361"/>
      <c r="D50" s="76">
        <v>60</v>
      </c>
      <c r="E50" s="95">
        <v>117</v>
      </c>
      <c r="F50" s="78">
        <f>D50+E50</f>
        <v>177</v>
      </c>
      <c r="G50" s="375"/>
      <c r="H50" s="376"/>
      <c r="I50" s="79">
        <v>104</v>
      </c>
      <c r="J50" s="78">
        <f>D50+I50</f>
        <v>164</v>
      </c>
      <c r="K50" s="375"/>
      <c r="L50" s="376"/>
      <c r="M50" s="79">
        <v>135</v>
      </c>
      <c r="N50" s="78">
        <f>D50+M50</f>
        <v>195</v>
      </c>
      <c r="O50" s="375"/>
      <c r="P50" s="376"/>
      <c r="Q50" s="77">
        <v>126</v>
      </c>
      <c r="R50" s="80">
        <f>D50+Q50</f>
        <v>186</v>
      </c>
      <c r="S50" s="375"/>
      <c r="T50" s="376"/>
      <c r="U50" s="77">
        <v>102</v>
      </c>
      <c r="V50" s="80">
        <f>D50+U50</f>
        <v>162</v>
      </c>
      <c r="W50" s="375"/>
      <c r="X50" s="376"/>
      <c r="Y50" s="78">
        <f t="shared" si="2"/>
        <v>884</v>
      </c>
      <c r="Z50" s="79">
        <f>E50+I50+M50+Q50+U50</f>
        <v>584</v>
      </c>
      <c r="AA50" s="81">
        <f>AVERAGE(F50,J50,N50,R50,V50)</f>
        <v>176.8</v>
      </c>
      <c r="AB50" s="82">
        <f>AVERAGE(F50,J50,N50,R50,V50)-D50</f>
        <v>116.80000000000001</v>
      </c>
      <c r="AC50" s="383"/>
    </row>
    <row r="51" spans="2:29" s="62" customFormat="1" ht="17.25" customHeight="1" thickBot="1">
      <c r="B51" s="370" t="s">
        <v>97</v>
      </c>
      <c r="C51" s="370"/>
      <c r="D51" s="83">
        <v>32</v>
      </c>
      <c r="E51" s="84">
        <v>119</v>
      </c>
      <c r="F51" s="78">
        <f>D51+E51</f>
        <v>151</v>
      </c>
      <c r="G51" s="377"/>
      <c r="H51" s="378"/>
      <c r="I51" s="86">
        <v>127</v>
      </c>
      <c r="J51" s="85">
        <f>D51+I51</f>
        <v>159</v>
      </c>
      <c r="K51" s="377"/>
      <c r="L51" s="378"/>
      <c r="M51" s="86">
        <v>143</v>
      </c>
      <c r="N51" s="85">
        <f>D51+M51</f>
        <v>175</v>
      </c>
      <c r="O51" s="377"/>
      <c r="P51" s="378"/>
      <c r="Q51" s="84">
        <v>177</v>
      </c>
      <c r="R51" s="85">
        <f>D51+Q51</f>
        <v>209</v>
      </c>
      <c r="S51" s="377"/>
      <c r="T51" s="378"/>
      <c r="U51" s="84">
        <v>120</v>
      </c>
      <c r="V51" s="85">
        <f>D51+U51</f>
        <v>152</v>
      </c>
      <c r="W51" s="377"/>
      <c r="X51" s="378"/>
      <c r="Y51" s="85">
        <f t="shared" si="2"/>
        <v>846</v>
      </c>
      <c r="Z51" s="86">
        <f>E51+I51+M51+Q51+U51</f>
        <v>686</v>
      </c>
      <c r="AA51" s="87">
        <f>AVERAGE(F51,J51,N51,R51,V51)</f>
        <v>169.2</v>
      </c>
      <c r="AB51" s="88">
        <f>AVERAGE(F51,J51,N51,R51,V51)-D51</f>
        <v>137.2</v>
      </c>
      <c r="AC51" s="384"/>
    </row>
    <row r="52" spans="2:29" s="62" customFormat="1" ht="48.75" customHeight="1">
      <c r="B52" s="385" t="s">
        <v>71</v>
      </c>
      <c r="C52" s="386"/>
      <c r="D52" s="63">
        <f>SUM(D53:D55)</f>
        <v>104</v>
      </c>
      <c r="E52" s="64">
        <f>SUM(E53:E55)</f>
        <v>406</v>
      </c>
      <c r="F52" s="92">
        <f>SUM(F53:F55)</f>
        <v>510</v>
      </c>
      <c r="G52" s="66">
        <f>F40</f>
        <v>544</v>
      </c>
      <c r="H52" s="67" t="str">
        <f>B40</f>
        <v>Dan Arpo</v>
      </c>
      <c r="I52" s="108">
        <f>SUM(I53:I55)</f>
        <v>420</v>
      </c>
      <c r="J52" s="69">
        <f>SUM(J53:J55)</f>
        <v>524</v>
      </c>
      <c r="K52" s="66">
        <f>J36</f>
        <v>584</v>
      </c>
      <c r="L52" s="67" t="str">
        <f>B36</f>
        <v>Latestoil</v>
      </c>
      <c r="M52" s="72">
        <f>SUM(M53:M55)</f>
        <v>389</v>
      </c>
      <c r="N52" s="66">
        <f>SUM(N53:N55)</f>
        <v>493</v>
      </c>
      <c r="O52" s="66">
        <f>N56</f>
        <v>524</v>
      </c>
      <c r="P52" s="67" t="str">
        <f>B56</f>
        <v>Topauto</v>
      </c>
      <c r="Q52" s="72">
        <f>SUM(Q53:Q55)</f>
        <v>407</v>
      </c>
      <c r="R52" s="66">
        <f>SUM(R53:R55)</f>
        <v>511</v>
      </c>
      <c r="S52" s="66">
        <f>R48</f>
        <v>594</v>
      </c>
      <c r="T52" s="67" t="str">
        <f>B48</f>
        <v>IRIS Fiber</v>
      </c>
      <c r="U52" s="72">
        <f>SUM(U53:U55)</f>
        <v>456</v>
      </c>
      <c r="V52" s="66">
        <f>SUM(V53:V55)</f>
        <v>560</v>
      </c>
      <c r="W52" s="66">
        <f>V44</f>
        <v>565</v>
      </c>
      <c r="X52" s="67" t="str">
        <f>B44</f>
        <v>Aru Rail</v>
      </c>
      <c r="Y52" s="73">
        <f t="shared" si="2"/>
        <v>2598</v>
      </c>
      <c r="Z52" s="71">
        <f>SUM(Z53:Z55)</f>
        <v>2078</v>
      </c>
      <c r="AA52" s="91">
        <f>AVERAGE(AA53,AA54,AA55)</f>
        <v>173.19999999999996</v>
      </c>
      <c r="AB52" s="75">
        <f>AVERAGE(AB53,AB54,AB55)</f>
        <v>138.53333333333333</v>
      </c>
      <c r="AC52" s="382">
        <f>G53+K53+O53+S53+W53</f>
        <v>0</v>
      </c>
    </row>
    <row r="53" spans="2:29" s="62" customFormat="1" ht="17.25" customHeight="1">
      <c r="B53" s="355" t="s">
        <v>86</v>
      </c>
      <c r="C53" s="356"/>
      <c r="D53" s="76">
        <v>60</v>
      </c>
      <c r="E53" s="79">
        <v>80</v>
      </c>
      <c r="F53" s="78">
        <f>D53+E53</f>
        <v>140</v>
      </c>
      <c r="G53" s="373">
        <v>0</v>
      </c>
      <c r="H53" s="374"/>
      <c r="I53" s="79">
        <v>73</v>
      </c>
      <c r="J53" s="78">
        <f>D53+I53</f>
        <v>133</v>
      </c>
      <c r="K53" s="373">
        <v>0</v>
      </c>
      <c r="L53" s="374"/>
      <c r="M53" s="79">
        <v>80</v>
      </c>
      <c r="N53" s="78">
        <f>D53+M53</f>
        <v>140</v>
      </c>
      <c r="O53" s="373">
        <v>0</v>
      </c>
      <c r="P53" s="374"/>
      <c r="Q53" s="77">
        <v>98</v>
      </c>
      <c r="R53" s="80">
        <f>D53+Q53</f>
        <v>158</v>
      </c>
      <c r="S53" s="373">
        <v>0</v>
      </c>
      <c r="T53" s="374"/>
      <c r="U53" s="77">
        <v>107</v>
      </c>
      <c r="V53" s="80">
        <f>D53+U53</f>
        <v>167</v>
      </c>
      <c r="W53" s="373">
        <v>0</v>
      </c>
      <c r="X53" s="374"/>
      <c r="Y53" s="78">
        <f t="shared" si="2"/>
        <v>738</v>
      </c>
      <c r="Z53" s="79">
        <f>E53+I53+M53+Q53+U53</f>
        <v>438</v>
      </c>
      <c r="AA53" s="81">
        <f>AVERAGE(F53,J53,N53,R53,V53)</f>
        <v>147.6</v>
      </c>
      <c r="AB53" s="82">
        <f>AVERAGE(F53,J53,N53,R53,V53)-D53</f>
        <v>87.6</v>
      </c>
      <c r="AC53" s="383"/>
    </row>
    <row r="54" spans="2:29" s="62" customFormat="1" ht="17.25" customHeight="1">
      <c r="B54" s="355" t="s">
        <v>85</v>
      </c>
      <c r="C54" s="356"/>
      <c r="D54" s="76">
        <v>36</v>
      </c>
      <c r="E54" s="77">
        <v>165</v>
      </c>
      <c r="F54" s="78">
        <f>D54+E54</f>
        <v>201</v>
      </c>
      <c r="G54" s="375"/>
      <c r="H54" s="376"/>
      <c r="I54" s="79">
        <v>157</v>
      </c>
      <c r="J54" s="78">
        <f>D54+I54</f>
        <v>193</v>
      </c>
      <c r="K54" s="375"/>
      <c r="L54" s="376"/>
      <c r="M54" s="79">
        <v>164</v>
      </c>
      <c r="N54" s="78">
        <f>D54+M54</f>
        <v>200</v>
      </c>
      <c r="O54" s="375"/>
      <c r="P54" s="376"/>
      <c r="Q54" s="77">
        <v>170</v>
      </c>
      <c r="R54" s="80">
        <f>D54+Q54</f>
        <v>206</v>
      </c>
      <c r="S54" s="375"/>
      <c r="T54" s="376"/>
      <c r="U54" s="77">
        <v>150</v>
      </c>
      <c r="V54" s="80">
        <f>D54+U54</f>
        <v>186</v>
      </c>
      <c r="W54" s="375"/>
      <c r="X54" s="376"/>
      <c r="Y54" s="78">
        <f t="shared" si="2"/>
        <v>986</v>
      </c>
      <c r="Z54" s="79">
        <f>E54+I54+M54+Q54+U54</f>
        <v>806</v>
      </c>
      <c r="AA54" s="81">
        <f>AVERAGE(F54,J54,N54,R54,V54)</f>
        <v>197.2</v>
      </c>
      <c r="AB54" s="82">
        <f>AVERAGE(F54,J54,N54,R54,V54)-D54</f>
        <v>161.2</v>
      </c>
      <c r="AC54" s="383"/>
    </row>
    <row r="55" spans="2:29" s="62" customFormat="1" ht="17.25" customHeight="1" thickBot="1">
      <c r="B55" s="366" t="s">
        <v>84</v>
      </c>
      <c r="C55" s="367"/>
      <c r="D55" s="83">
        <v>8</v>
      </c>
      <c r="E55" s="84">
        <v>161</v>
      </c>
      <c r="F55" s="78">
        <f>D55+E55</f>
        <v>169</v>
      </c>
      <c r="G55" s="377"/>
      <c r="H55" s="378"/>
      <c r="I55" s="86">
        <v>190</v>
      </c>
      <c r="J55" s="85">
        <f>D55+I55</f>
        <v>198</v>
      </c>
      <c r="K55" s="377"/>
      <c r="L55" s="378"/>
      <c r="M55" s="86">
        <v>145</v>
      </c>
      <c r="N55" s="85">
        <f>D55+M55</f>
        <v>153</v>
      </c>
      <c r="O55" s="377"/>
      <c r="P55" s="378"/>
      <c r="Q55" s="84">
        <v>139</v>
      </c>
      <c r="R55" s="85">
        <f>D55+Q55</f>
        <v>147</v>
      </c>
      <c r="S55" s="377"/>
      <c r="T55" s="378"/>
      <c r="U55" s="84">
        <v>199</v>
      </c>
      <c r="V55" s="85">
        <f>D55+U55</f>
        <v>207</v>
      </c>
      <c r="W55" s="377"/>
      <c r="X55" s="378"/>
      <c r="Y55" s="85">
        <f t="shared" si="2"/>
        <v>874</v>
      </c>
      <c r="Z55" s="86">
        <f>E55+I55+M55+Q55+U55</f>
        <v>834</v>
      </c>
      <c r="AA55" s="87">
        <f>AVERAGE(F55,J55,N55,R55,V55)</f>
        <v>174.8</v>
      </c>
      <c r="AB55" s="88">
        <f>AVERAGE(F55,J55,N55,R55,V55)-D55</f>
        <v>166.8</v>
      </c>
      <c r="AC55" s="384"/>
    </row>
    <row r="56" spans="2:29" s="62" customFormat="1" ht="49.5" customHeight="1">
      <c r="B56" s="380" t="s">
        <v>69</v>
      </c>
      <c r="C56" s="381"/>
      <c r="D56" s="63">
        <f>SUM(D57:D59)</f>
        <v>170</v>
      </c>
      <c r="E56" s="64">
        <f>SUM(E57:E59)</f>
        <v>318</v>
      </c>
      <c r="F56" s="92">
        <f>SUM(F57:F59)</f>
        <v>488</v>
      </c>
      <c r="G56" s="66">
        <f>F36</f>
        <v>568</v>
      </c>
      <c r="H56" s="67" t="str">
        <f>B36</f>
        <v>Latestoil</v>
      </c>
      <c r="I56" s="108">
        <f>SUM(I57:I59)</f>
        <v>325</v>
      </c>
      <c r="J56" s="69">
        <f>SUM(J57:J59)</f>
        <v>495</v>
      </c>
      <c r="K56" s="66">
        <f>J44</f>
        <v>501</v>
      </c>
      <c r="L56" s="67" t="str">
        <f>B44</f>
        <v>Aru Rail</v>
      </c>
      <c r="M56" s="72">
        <f>SUM(M57:M59)</f>
        <v>354</v>
      </c>
      <c r="N56" s="66">
        <f>SUM(N57:N59)</f>
        <v>524</v>
      </c>
      <c r="O56" s="66">
        <f>N52</f>
        <v>493</v>
      </c>
      <c r="P56" s="67" t="str">
        <f>B52</f>
        <v>Raudtee</v>
      </c>
      <c r="Q56" s="72">
        <f>SUM(Q57:Q59)</f>
        <v>346</v>
      </c>
      <c r="R56" s="66">
        <f>SUM(R57:R59)</f>
        <v>516</v>
      </c>
      <c r="S56" s="66">
        <f>R40</f>
        <v>521</v>
      </c>
      <c r="T56" s="67" t="str">
        <f>B40</f>
        <v>Dan Arpo</v>
      </c>
      <c r="U56" s="72">
        <f>SUM(U57:U59)</f>
        <v>347</v>
      </c>
      <c r="V56" s="66">
        <f>SUM(V57:V59)</f>
        <v>517</v>
      </c>
      <c r="W56" s="66">
        <f>V48</f>
        <v>485</v>
      </c>
      <c r="X56" s="67" t="str">
        <f>B48</f>
        <v>IRIS Fiber</v>
      </c>
      <c r="Y56" s="73">
        <f t="shared" si="2"/>
        <v>2540</v>
      </c>
      <c r="Z56" s="71">
        <f>SUM(Z57:Z59)</f>
        <v>1690</v>
      </c>
      <c r="AA56" s="91">
        <f>AVERAGE(AA57,AA58,AA59)</f>
        <v>169.33333333333331</v>
      </c>
      <c r="AB56" s="75">
        <f>AVERAGE(AB57,AB58,AB59)</f>
        <v>112.66666666666667</v>
      </c>
      <c r="AC56" s="382">
        <f>G57+K57+O57+S57+W57</f>
        <v>2</v>
      </c>
    </row>
    <row r="57" spans="2:29" s="62" customFormat="1" ht="17.25" customHeight="1">
      <c r="B57" s="355" t="s">
        <v>83</v>
      </c>
      <c r="C57" s="356"/>
      <c r="D57" s="76">
        <v>56</v>
      </c>
      <c r="E57" s="77">
        <v>169</v>
      </c>
      <c r="F57" s="78">
        <f>D57+E57</f>
        <v>225</v>
      </c>
      <c r="G57" s="373">
        <v>0</v>
      </c>
      <c r="H57" s="374"/>
      <c r="I57" s="79">
        <v>102</v>
      </c>
      <c r="J57" s="78">
        <f>D57+I57</f>
        <v>158</v>
      </c>
      <c r="K57" s="373">
        <v>0</v>
      </c>
      <c r="L57" s="374"/>
      <c r="M57" s="79">
        <v>126</v>
      </c>
      <c r="N57" s="78">
        <f>D57+M57</f>
        <v>182</v>
      </c>
      <c r="O57" s="373">
        <v>1</v>
      </c>
      <c r="P57" s="374"/>
      <c r="Q57" s="77">
        <v>136</v>
      </c>
      <c r="R57" s="80">
        <f>D57+Q57</f>
        <v>192</v>
      </c>
      <c r="S57" s="373">
        <v>0</v>
      </c>
      <c r="T57" s="374"/>
      <c r="U57" s="77">
        <v>145</v>
      </c>
      <c r="V57" s="80">
        <f>D57+U57</f>
        <v>201</v>
      </c>
      <c r="W57" s="373">
        <v>1</v>
      </c>
      <c r="X57" s="374"/>
      <c r="Y57" s="78">
        <f>F57+J57+N57+R57+V57</f>
        <v>958</v>
      </c>
      <c r="Z57" s="79">
        <f>E57+I57+M57+Q57+U57</f>
        <v>678</v>
      </c>
      <c r="AA57" s="81">
        <f>AVERAGE(F57,J57,N57,R57,V57)</f>
        <v>191.6</v>
      </c>
      <c r="AB57" s="82">
        <f>AVERAGE(F57,J57,N57,R57,V57)-D57</f>
        <v>135.6</v>
      </c>
      <c r="AC57" s="383"/>
    </row>
    <row r="58" spans="2:29" s="62" customFormat="1" ht="17.25" customHeight="1">
      <c r="B58" s="371" t="s">
        <v>165</v>
      </c>
      <c r="C58" s="372"/>
      <c r="D58" s="76">
        <v>54</v>
      </c>
      <c r="E58" s="77">
        <v>93</v>
      </c>
      <c r="F58" s="78">
        <f>D58+E58</f>
        <v>147</v>
      </c>
      <c r="G58" s="375"/>
      <c r="H58" s="376"/>
      <c r="I58" s="79">
        <v>138</v>
      </c>
      <c r="J58" s="78">
        <f>D58+I58</f>
        <v>192</v>
      </c>
      <c r="K58" s="375"/>
      <c r="L58" s="376"/>
      <c r="M58" s="79">
        <v>125</v>
      </c>
      <c r="N58" s="78">
        <f>D58+M58</f>
        <v>179</v>
      </c>
      <c r="O58" s="375"/>
      <c r="P58" s="376"/>
      <c r="Q58" s="77">
        <v>117</v>
      </c>
      <c r="R58" s="80">
        <f>D58+Q58</f>
        <v>171</v>
      </c>
      <c r="S58" s="375"/>
      <c r="T58" s="376"/>
      <c r="U58" s="77">
        <v>128</v>
      </c>
      <c r="V58" s="80">
        <f>D58+U58</f>
        <v>182</v>
      </c>
      <c r="W58" s="375"/>
      <c r="X58" s="376"/>
      <c r="Y58" s="78">
        <f>F58+J58+N58+R58+V58</f>
        <v>871</v>
      </c>
      <c r="Z58" s="79">
        <f>E58+I58+M58+Q58+U58</f>
        <v>601</v>
      </c>
      <c r="AA58" s="81">
        <f>AVERAGE(F58,J58,N58,R58,V58)</f>
        <v>174.2</v>
      </c>
      <c r="AB58" s="82">
        <f>AVERAGE(F58,J58,N58,R58,V58)-D58</f>
        <v>120.19999999999999</v>
      </c>
      <c r="AC58" s="383"/>
    </row>
    <row r="59" spans="2:29" s="62" customFormat="1" ht="17.25" customHeight="1" thickBot="1">
      <c r="B59" s="438" t="s">
        <v>212</v>
      </c>
      <c r="C59" s="439"/>
      <c r="D59" s="83">
        <v>60</v>
      </c>
      <c r="E59" s="84">
        <v>56</v>
      </c>
      <c r="F59" s="85">
        <f>D59+E59</f>
        <v>116</v>
      </c>
      <c r="G59" s="377"/>
      <c r="H59" s="378"/>
      <c r="I59" s="86">
        <v>85</v>
      </c>
      <c r="J59" s="85">
        <f>D59+I59</f>
        <v>145</v>
      </c>
      <c r="K59" s="377"/>
      <c r="L59" s="378"/>
      <c r="M59" s="86">
        <v>103</v>
      </c>
      <c r="N59" s="85">
        <f>D59+M59</f>
        <v>163</v>
      </c>
      <c r="O59" s="377"/>
      <c r="P59" s="378"/>
      <c r="Q59" s="86">
        <v>93</v>
      </c>
      <c r="R59" s="85">
        <f>D59+Q59</f>
        <v>153</v>
      </c>
      <c r="S59" s="377"/>
      <c r="T59" s="378"/>
      <c r="U59" s="86">
        <v>74</v>
      </c>
      <c r="V59" s="85">
        <f>D59+U59</f>
        <v>134</v>
      </c>
      <c r="W59" s="377"/>
      <c r="X59" s="378"/>
      <c r="Y59" s="85">
        <f>F59+J59+N59+R59+V59</f>
        <v>711</v>
      </c>
      <c r="Z59" s="86">
        <f>E59+I59+M59+Q59+U59</f>
        <v>411</v>
      </c>
      <c r="AA59" s="87">
        <f>AVERAGE(F59,J59,N59,R59,V59)</f>
        <v>142.2</v>
      </c>
      <c r="AB59" s="88">
        <f>AVERAGE(F59,J59,N59,R59,V59)-D59</f>
        <v>82.19999999999999</v>
      </c>
      <c r="AC59" s="384"/>
    </row>
    <row r="60" spans="2:29" s="62" customFormat="1" ht="17.25" customHeight="1">
      <c r="B60" s="111"/>
      <c r="C60" s="111"/>
      <c r="D60" s="97"/>
      <c r="E60" s="98"/>
      <c r="F60" s="99"/>
      <c r="G60" s="100"/>
      <c r="H60" s="100"/>
      <c r="I60" s="98"/>
      <c r="J60" s="99"/>
      <c r="K60" s="100"/>
      <c r="L60" s="100"/>
      <c r="M60" s="98"/>
      <c r="N60" s="99"/>
      <c r="O60" s="100"/>
      <c r="P60" s="100"/>
      <c r="Q60" s="98"/>
      <c r="R60" s="99"/>
      <c r="S60" s="100"/>
      <c r="T60" s="100"/>
      <c r="U60" s="98"/>
      <c r="V60" s="99"/>
      <c r="W60" s="100"/>
      <c r="X60" s="100"/>
      <c r="Y60" s="99"/>
      <c r="Z60" s="109"/>
      <c r="AA60" s="102"/>
      <c r="AB60" s="101"/>
      <c r="AC60" s="103"/>
    </row>
    <row r="61" spans="2:29" ht="30.75" customHeight="1">
      <c r="B61" s="1"/>
      <c r="C61" s="1"/>
      <c r="D61" s="1"/>
      <c r="E61" s="42"/>
      <c r="F61" s="4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42"/>
    </row>
    <row r="62" spans="2:29" ht="16.5">
      <c r="B62" s="1"/>
      <c r="C62" s="1"/>
      <c r="D62" s="1"/>
      <c r="E62" s="42"/>
      <c r="F62" s="398" t="s">
        <v>203</v>
      </c>
      <c r="G62" s="398"/>
      <c r="H62" s="398"/>
      <c r="I62" s="398"/>
      <c r="J62" s="398"/>
      <c r="K62" s="398"/>
      <c r="L62" s="398"/>
      <c r="M62" s="398"/>
      <c r="N62" s="398"/>
      <c r="O62" s="398"/>
      <c r="P62" s="398"/>
      <c r="Q62" s="398"/>
      <c r="R62" s="398"/>
      <c r="S62" s="1"/>
      <c r="T62" s="1"/>
      <c r="U62" s="1"/>
      <c r="V62" s="1"/>
      <c r="W62" s="392" t="s">
        <v>79</v>
      </c>
      <c r="X62" s="392"/>
      <c r="Y62" s="392"/>
      <c r="Z62" s="392"/>
      <c r="AA62" s="1"/>
      <c r="AB62" s="1"/>
      <c r="AC62" s="42"/>
    </row>
    <row r="63" spans="2:29" ht="36" customHeight="1" thickBot="1">
      <c r="B63" s="204" t="s">
        <v>66</v>
      </c>
      <c r="C63" s="269"/>
      <c r="D63" s="1"/>
      <c r="E63" s="42"/>
      <c r="F63" s="398"/>
      <c r="G63" s="398"/>
      <c r="H63" s="398"/>
      <c r="I63" s="398"/>
      <c r="J63" s="398"/>
      <c r="K63" s="398"/>
      <c r="L63" s="398"/>
      <c r="M63" s="398"/>
      <c r="N63" s="398"/>
      <c r="O63" s="398"/>
      <c r="P63" s="398"/>
      <c r="Q63" s="398"/>
      <c r="R63" s="398"/>
      <c r="S63" s="1"/>
      <c r="T63" s="1"/>
      <c r="U63" s="1"/>
      <c r="V63" s="1"/>
      <c r="W63" s="393"/>
      <c r="X63" s="393"/>
      <c r="Y63" s="393"/>
      <c r="Z63" s="393"/>
      <c r="AA63" s="1"/>
      <c r="AB63" s="1"/>
      <c r="AC63" s="42"/>
    </row>
    <row r="64" spans="2:29" s="44" customFormat="1" ht="17.25" customHeight="1">
      <c r="B64" s="394" t="s">
        <v>1</v>
      </c>
      <c r="C64" s="437"/>
      <c r="D64" s="271" t="s">
        <v>31</v>
      </c>
      <c r="E64" s="112"/>
      <c r="F64" s="48" t="s">
        <v>35</v>
      </c>
      <c r="G64" s="406" t="s">
        <v>36</v>
      </c>
      <c r="H64" s="406"/>
      <c r="I64" s="48"/>
      <c r="J64" s="48" t="s">
        <v>37</v>
      </c>
      <c r="K64" s="406" t="s">
        <v>36</v>
      </c>
      <c r="L64" s="406"/>
      <c r="M64" s="48"/>
      <c r="N64" s="48" t="s">
        <v>38</v>
      </c>
      <c r="O64" s="406" t="s">
        <v>36</v>
      </c>
      <c r="P64" s="406"/>
      <c r="Q64" s="48"/>
      <c r="R64" s="48" t="s">
        <v>39</v>
      </c>
      <c r="S64" s="406" t="s">
        <v>36</v>
      </c>
      <c r="T64" s="406"/>
      <c r="U64" s="49"/>
      <c r="V64" s="48" t="s">
        <v>40</v>
      </c>
      <c r="W64" s="406" t="s">
        <v>36</v>
      </c>
      <c r="X64" s="406"/>
      <c r="Y64" s="48" t="s">
        <v>41</v>
      </c>
      <c r="Z64" s="50"/>
      <c r="AA64" s="105" t="s">
        <v>42</v>
      </c>
      <c r="AB64" s="52" t="s">
        <v>43</v>
      </c>
      <c r="AC64" s="277" t="s">
        <v>41</v>
      </c>
    </row>
    <row r="65" spans="2:29" s="44" customFormat="1" ht="17.25" customHeight="1" thickBot="1">
      <c r="B65" s="404" t="s">
        <v>44</v>
      </c>
      <c r="C65" s="436"/>
      <c r="D65" s="272"/>
      <c r="E65" s="113"/>
      <c r="F65" s="54" t="s">
        <v>45</v>
      </c>
      <c r="G65" s="401" t="s">
        <v>46</v>
      </c>
      <c r="H65" s="401"/>
      <c r="I65" s="54"/>
      <c r="J65" s="54" t="s">
        <v>45</v>
      </c>
      <c r="K65" s="401" t="s">
        <v>46</v>
      </c>
      <c r="L65" s="401"/>
      <c r="M65" s="54"/>
      <c r="N65" s="54" t="s">
        <v>45</v>
      </c>
      <c r="O65" s="401" t="s">
        <v>46</v>
      </c>
      <c r="P65" s="401"/>
      <c r="Q65" s="54"/>
      <c r="R65" s="54" t="s">
        <v>45</v>
      </c>
      <c r="S65" s="401" t="s">
        <v>46</v>
      </c>
      <c r="T65" s="401"/>
      <c r="U65" s="56"/>
      <c r="V65" s="54" t="s">
        <v>45</v>
      </c>
      <c r="W65" s="401" t="s">
        <v>46</v>
      </c>
      <c r="X65" s="401"/>
      <c r="Y65" s="54" t="s">
        <v>45</v>
      </c>
      <c r="Z65" s="58" t="s">
        <v>47</v>
      </c>
      <c r="AA65" s="59" t="s">
        <v>48</v>
      </c>
      <c r="AB65" s="60" t="s">
        <v>49</v>
      </c>
      <c r="AC65" s="114" t="s">
        <v>50</v>
      </c>
    </row>
    <row r="66" spans="2:29" s="62" customFormat="1" ht="49.5" customHeight="1">
      <c r="B66" s="380" t="s">
        <v>62</v>
      </c>
      <c r="C66" s="381"/>
      <c r="D66" s="89">
        <f>SUM(D67:D69)</f>
        <v>149</v>
      </c>
      <c r="E66" s="64">
        <f>SUM(E67:E69)</f>
        <v>387</v>
      </c>
      <c r="F66" s="65">
        <f>SUM(F67:F69)</f>
        <v>536</v>
      </c>
      <c r="G66" s="66">
        <f>F86</f>
        <v>442</v>
      </c>
      <c r="H66" s="67" t="str">
        <f>B86</f>
        <v>Wiru Auto</v>
      </c>
      <c r="I66" s="108">
        <f>SUM(I67:I69)</f>
        <v>363</v>
      </c>
      <c r="J66" s="69">
        <f>SUM(J67:J69)</f>
        <v>512</v>
      </c>
      <c r="K66" s="69">
        <f>J82</f>
        <v>492</v>
      </c>
      <c r="L66" s="67" t="str">
        <f>B82</f>
        <v>Uhtna Puit</v>
      </c>
      <c r="M66" s="72">
        <f>SUM(M67:M69)</f>
        <v>354</v>
      </c>
      <c r="N66" s="66">
        <f>SUM(N67:N69)</f>
        <v>503</v>
      </c>
      <c r="O66" s="66">
        <f>N78</f>
        <v>531</v>
      </c>
      <c r="P66" s="67" t="str">
        <f>B78</f>
        <v>Silfer</v>
      </c>
      <c r="Q66" s="72">
        <f>SUM(Q67:Q69)</f>
        <v>412</v>
      </c>
      <c r="R66" s="66">
        <f>SUM(R67:R69)</f>
        <v>561</v>
      </c>
      <c r="S66" s="66">
        <f>R74</f>
        <v>559</v>
      </c>
      <c r="T66" s="67" t="str">
        <f>B74</f>
        <v>Rägavere Huviklubi</v>
      </c>
      <c r="U66" s="72">
        <f>SUM(U67:U69)</f>
        <v>392</v>
      </c>
      <c r="V66" s="66">
        <f>SUM(V67:V69)</f>
        <v>541</v>
      </c>
      <c r="W66" s="66">
        <f>V70</f>
        <v>559</v>
      </c>
      <c r="X66" s="67" t="str">
        <f>B70</f>
        <v>Jeld Wen</v>
      </c>
      <c r="Y66" s="90">
        <f aca="true" t="shared" si="3" ref="Y66:Y86">F66+J66+N66+R66+V66</f>
        <v>2653</v>
      </c>
      <c r="Z66" s="72">
        <f>SUM(Z67:Z69)</f>
        <v>1908</v>
      </c>
      <c r="AA66" s="74">
        <f>AVERAGE(AA67,AA68,AA69)</f>
        <v>176.86666666666667</v>
      </c>
      <c r="AB66" s="115">
        <f>AVERAGE(AB67,AB68,AB69)</f>
        <v>127.2</v>
      </c>
      <c r="AC66" s="383">
        <f>G67+K67+O67+S67+W67</f>
        <v>3</v>
      </c>
    </row>
    <row r="67" spans="2:29" s="62" customFormat="1" ht="17.25" customHeight="1">
      <c r="B67" s="355" t="s">
        <v>180</v>
      </c>
      <c r="C67" s="356"/>
      <c r="D67" s="76">
        <v>58</v>
      </c>
      <c r="E67" s="77">
        <v>137</v>
      </c>
      <c r="F67" s="80">
        <f>D67+E67</f>
        <v>195</v>
      </c>
      <c r="G67" s="373">
        <v>1</v>
      </c>
      <c r="H67" s="374"/>
      <c r="I67" s="79">
        <v>143</v>
      </c>
      <c r="J67" s="78">
        <f>D67+I67</f>
        <v>201</v>
      </c>
      <c r="K67" s="373">
        <v>1</v>
      </c>
      <c r="L67" s="374"/>
      <c r="M67" s="79">
        <v>99</v>
      </c>
      <c r="N67" s="78">
        <f>D67+M67</f>
        <v>157</v>
      </c>
      <c r="O67" s="373">
        <v>0</v>
      </c>
      <c r="P67" s="374"/>
      <c r="Q67" s="79">
        <v>115</v>
      </c>
      <c r="R67" s="80">
        <f>D67+Q67</f>
        <v>173</v>
      </c>
      <c r="S67" s="373">
        <v>1</v>
      </c>
      <c r="T67" s="374"/>
      <c r="U67" s="77">
        <v>139</v>
      </c>
      <c r="V67" s="80">
        <f>D67+U67</f>
        <v>197</v>
      </c>
      <c r="W67" s="373">
        <v>0</v>
      </c>
      <c r="X67" s="374"/>
      <c r="Y67" s="78">
        <f t="shared" si="3"/>
        <v>923</v>
      </c>
      <c r="Z67" s="79">
        <f>E67+I67+M67+Q67+U67</f>
        <v>633</v>
      </c>
      <c r="AA67" s="81">
        <f>AVERAGE(F67,J67,N67,R67,V67)</f>
        <v>184.6</v>
      </c>
      <c r="AB67" s="82">
        <f>AVERAGE(F67,J67,N67,R67,V67)-D67</f>
        <v>126.6</v>
      </c>
      <c r="AC67" s="383"/>
    </row>
    <row r="68" spans="2:29" s="62" customFormat="1" ht="17.25" customHeight="1">
      <c r="B68" s="355" t="s">
        <v>195</v>
      </c>
      <c r="C68" s="356"/>
      <c r="D68" s="76">
        <v>55</v>
      </c>
      <c r="E68" s="77">
        <v>100</v>
      </c>
      <c r="F68" s="80">
        <f>D68+E68</f>
        <v>155</v>
      </c>
      <c r="G68" s="375"/>
      <c r="H68" s="376"/>
      <c r="I68" s="79">
        <v>93</v>
      </c>
      <c r="J68" s="78">
        <f>D68+I68</f>
        <v>148</v>
      </c>
      <c r="K68" s="375"/>
      <c r="L68" s="376"/>
      <c r="M68" s="79">
        <v>131</v>
      </c>
      <c r="N68" s="78">
        <f>D68+M68</f>
        <v>186</v>
      </c>
      <c r="O68" s="375"/>
      <c r="P68" s="376"/>
      <c r="Q68" s="77">
        <v>162</v>
      </c>
      <c r="R68" s="80">
        <f>D68+Q68</f>
        <v>217</v>
      </c>
      <c r="S68" s="375"/>
      <c r="T68" s="376"/>
      <c r="U68" s="77">
        <v>111</v>
      </c>
      <c r="V68" s="80">
        <f>D68+U68</f>
        <v>166</v>
      </c>
      <c r="W68" s="375"/>
      <c r="X68" s="376"/>
      <c r="Y68" s="78">
        <f t="shared" si="3"/>
        <v>872</v>
      </c>
      <c r="Z68" s="79">
        <f>E68+I68+M68+Q68+U68</f>
        <v>597</v>
      </c>
      <c r="AA68" s="81">
        <f>AVERAGE(F68,J68,N68,R68,V68)</f>
        <v>174.4</v>
      </c>
      <c r="AB68" s="82">
        <f>AVERAGE(F68,J68,N68,R68,V68)-D68</f>
        <v>119.4</v>
      </c>
      <c r="AC68" s="383"/>
    </row>
    <row r="69" spans="2:29" s="62" customFormat="1" ht="17.25" customHeight="1" thickBot="1">
      <c r="B69" s="355" t="s">
        <v>91</v>
      </c>
      <c r="C69" s="356"/>
      <c r="D69" s="116">
        <v>36</v>
      </c>
      <c r="E69" s="84">
        <v>150</v>
      </c>
      <c r="F69" s="80">
        <f>D69+E69</f>
        <v>186</v>
      </c>
      <c r="G69" s="377"/>
      <c r="H69" s="378"/>
      <c r="I69" s="86">
        <v>127</v>
      </c>
      <c r="J69" s="85">
        <f>D69+I69</f>
        <v>163</v>
      </c>
      <c r="K69" s="377"/>
      <c r="L69" s="378"/>
      <c r="M69" s="79">
        <v>124</v>
      </c>
      <c r="N69" s="85">
        <f>D69+M69</f>
        <v>160</v>
      </c>
      <c r="O69" s="377"/>
      <c r="P69" s="378"/>
      <c r="Q69" s="77">
        <v>135</v>
      </c>
      <c r="R69" s="85">
        <f>D69+Q69</f>
        <v>171</v>
      </c>
      <c r="S69" s="377"/>
      <c r="T69" s="378"/>
      <c r="U69" s="77">
        <v>142</v>
      </c>
      <c r="V69" s="80">
        <f>D69+U69</f>
        <v>178</v>
      </c>
      <c r="W69" s="377"/>
      <c r="X69" s="378"/>
      <c r="Y69" s="85">
        <f t="shared" si="3"/>
        <v>858</v>
      </c>
      <c r="Z69" s="86">
        <f>E69+I69+M69+Q69+U69</f>
        <v>678</v>
      </c>
      <c r="AA69" s="87">
        <f>AVERAGE(F69,J69,N69,R69,V69)</f>
        <v>171.6</v>
      </c>
      <c r="AB69" s="88">
        <f>AVERAGE(F69,J69,N69,R69,V69)-D69</f>
        <v>135.6</v>
      </c>
      <c r="AC69" s="384"/>
    </row>
    <row r="70" spans="2:29" s="62" customFormat="1" ht="49.5" customHeight="1">
      <c r="B70" s="364" t="s">
        <v>130</v>
      </c>
      <c r="C70" s="365"/>
      <c r="D70" s="63">
        <f>SUM(D71:D73)</f>
        <v>157</v>
      </c>
      <c r="E70" s="106">
        <f>SUM(E71:E73)</f>
        <v>348</v>
      </c>
      <c r="F70" s="92">
        <f>SUM(F71:F73)</f>
        <v>505</v>
      </c>
      <c r="G70" s="92">
        <f>F82</f>
        <v>515</v>
      </c>
      <c r="H70" s="70" t="str">
        <f>B82</f>
        <v>Uhtna Puit</v>
      </c>
      <c r="I70" s="64">
        <f>SUM(I71:I73)</f>
        <v>347</v>
      </c>
      <c r="J70" s="92">
        <f>SUM(J71:J73)</f>
        <v>504</v>
      </c>
      <c r="K70" s="92">
        <f>J78</f>
        <v>487</v>
      </c>
      <c r="L70" s="70" t="str">
        <f>B78</f>
        <v>Silfer</v>
      </c>
      <c r="M70" s="71">
        <f>SUM(M71:M73)</f>
        <v>352</v>
      </c>
      <c r="N70" s="93">
        <f>SUM(N71:N73)</f>
        <v>509</v>
      </c>
      <c r="O70" s="92">
        <f>N74</f>
        <v>464</v>
      </c>
      <c r="P70" s="70" t="str">
        <f>B74</f>
        <v>Rägavere Huviklubi</v>
      </c>
      <c r="Q70" s="71">
        <f>SUM(Q71:Q73)</f>
        <v>393</v>
      </c>
      <c r="R70" s="66">
        <f>SUM(R71:R73)</f>
        <v>550</v>
      </c>
      <c r="S70" s="92">
        <f>R86</f>
        <v>575</v>
      </c>
      <c r="T70" s="70" t="str">
        <f>B86</f>
        <v>Wiru Auto</v>
      </c>
      <c r="U70" s="71">
        <f>SUM(U71:U73)</f>
        <v>402</v>
      </c>
      <c r="V70" s="94">
        <f>SUM(V71:V73)</f>
        <v>559</v>
      </c>
      <c r="W70" s="92">
        <f>V66</f>
        <v>541</v>
      </c>
      <c r="X70" s="70" t="str">
        <f>B66</f>
        <v>AQVA</v>
      </c>
      <c r="Y70" s="73">
        <f>F70+J70+N70+R70+V70</f>
        <v>2627</v>
      </c>
      <c r="Z70" s="71">
        <f>SUM(Z71:Z73)</f>
        <v>1842</v>
      </c>
      <c r="AA70" s="91">
        <f>AVERAGE(AA71,AA72,AA73)</f>
        <v>175.13333333333335</v>
      </c>
      <c r="AB70" s="75">
        <f>AVERAGE(AB71,AB72,AB73)</f>
        <v>122.8</v>
      </c>
      <c r="AC70" s="382">
        <f>G71+K71+O71+S71+W71</f>
        <v>3</v>
      </c>
    </row>
    <row r="71" spans="2:29" s="62" customFormat="1" ht="17.25" customHeight="1">
      <c r="B71" s="357" t="s">
        <v>131</v>
      </c>
      <c r="C71" s="354"/>
      <c r="D71" s="76">
        <v>60</v>
      </c>
      <c r="E71" s="77">
        <v>119</v>
      </c>
      <c r="F71" s="80">
        <f>D71+E71</f>
        <v>179</v>
      </c>
      <c r="G71" s="373">
        <v>0</v>
      </c>
      <c r="H71" s="374"/>
      <c r="I71" s="79">
        <v>93</v>
      </c>
      <c r="J71" s="78">
        <f>D71+I71</f>
        <v>153</v>
      </c>
      <c r="K71" s="373">
        <v>1</v>
      </c>
      <c r="L71" s="374"/>
      <c r="M71" s="79">
        <v>128</v>
      </c>
      <c r="N71" s="78">
        <f>D71+M71</f>
        <v>188</v>
      </c>
      <c r="O71" s="373">
        <v>1</v>
      </c>
      <c r="P71" s="374"/>
      <c r="Q71" s="77">
        <v>128</v>
      </c>
      <c r="R71" s="80">
        <f>D71+Q71</f>
        <v>188</v>
      </c>
      <c r="S71" s="373">
        <v>0</v>
      </c>
      <c r="T71" s="374"/>
      <c r="U71" s="77">
        <v>144</v>
      </c>
      <c r="V71" s="80">
        <f>D71+U71</f>
        <v>204</v>
      </c>
      <c r="W71" s="373">
        <v>1</v>
      </c>
      <c r="X71" s="374"/>
      <c r="Y71" s="78">
        <f t="shared" si="3"/>
        <v>912</v>
      </c>
      <c r="Z71" s="79">
        <f>E71+I71+M71+Q71+U71</f>
        <v>612</v>
      </c>
      <c r="AA71" s="81">
        <f>AVERAGE(F71,J71,N71,R71,V71)</f>
        <v>182.4</v>
      </c>
      <c r="AB71" s="82">
        <f>AVERAGE(F71,J71,N71,R71,V71)-D71</f>
        <v>122.4</v>
      </c>
      <c r="AC71" s="383"/>
    </row>
    <row r="72" spans="2:29" s="62" customFormat="1" ht="17.25" customHeight="1">
      <c r="B72" s="351" t="s">
        <v>176</v>
      </c>
      <c r="C72" s="352"/>
      <c r="D72" s="76">
        <v>41</v>
      </c>
      <c r="E72" s="77">
        <v>116</v>
      </c>
      <c r="F72" s="80">
        <f>D72+E72</f>
        <v>157</v>
      </c>
      <c r="G72" s="375"/>
      <c r="H72" s="376"/>
      <c r="I72" s="79">
        <v>154</v>
      </c>
      <c r="J72" s="78">
        <f>D72+I72</f>
        <v>195</v>
      </c>
      <c r="K72" s="375"/>
      <c r="L72" s="376"/>
      <c r="M72" s="79">
        <v>118</v>
      </c>
      <c r="N72" s="78">
        <f>D72+M72</f>
        <v>159</v>
      </c>
      <c r="O72" s="375"/>
      <c r="P72" s="376"/>
      <c r="Q72" s="77">
        <v>124</v>
      </c>
      <c r="R72" s="80">
        <f>D72+Q72</f>
        <v>165</v>
      </c>
      <c r="S72" s="375"/>
      <c r="T72" s="376"/>
      <c r="U72" s="77">
        <v>137</v>
      </c>
      <c r="V72" s="80">
        <f>D72+U72</f>
        <v>178</v>
      </c>
      <c r="W72" s="375"/>
      <c r="X72" s="376"/>
      <c r="Y72" s="78">
        <f t="shared" si="3"/>
        <v>854</v>
      </c>
      <c r="Z72" s="79">
        <f>E72+I72+M72+Q72+U72</f>
        <v>649</v>
      </c>
      <c r="AA72" s="81">
        <f>AVERAGE(F72,J72,N72,R72,V72)</f>
        <v>170.8</v>
      </c>
      <c r="AB72" s="82">
        <f>AVERAGE(F72,J72,N72,R72,V72)-D72</f>
        <v>129.8</v>
      </c>
      <c r="AC72" s="383"/>
    </row>
    <row r="73" spans="2:29" s="62" customFormat="1" ht="17.25" customHeight="1" thickBot="1">
      <c r="B73" s="351" t="s">
        <v>132</v>
      </c>
      <c r="C73" s="352"/>
      <c r="D73" s="76">
        <v>56</v>
      </c>
      <c r="E73" s="84">
        <v>113</v>
      </c>
      <c r="F73" s="80">
        <f>D73+E73</f>
        <v>169</v>
      </c>
      <c r="G73" s="377"/>
      <c r="H73" s="378"/>
      <c r="I73" s="86">
        <v>100</v>
      </c>
      <c r="J73" s="78">
        <f>D73+I73</f>
        <v>156</v>
      </c>
      <c r="K73" s="377"/>
      <c r="L73" s="378"/>
      <c r="M73" s="79">
        <v>106</v>
      </c>
      <c r="N73" s="78">
        <f>D73+M73</f>
        <v>162</v>
      </c>
      <c r="O73" s="377"/>
      <c r="P73" s="378"/>
      <c r="Q73" s="77">
        <v>141</v>
      </c>
      <c r="R73" s="80">
        <f>D73+Q73</f>
        <v>197</v>
      </c>
      <c r="S73" s="377"/>
      <c r="T73" s="378"/>
      <c r="U73" s="77">
        <v>121</v>
      </c>
      <c r="V73" s="80">
        <f>D73+U73</f>
        <v>177</v>
      </c>
      <c r="W73" s="377"/>
      <c r="X73" s="378"/>
      <c r="Y73" s="85">
        <f t="shared" si="3"/>
        <v>861</v>
      </c>
      <c r="Z73" s="86">
        <f>E73+I73+M73+Q73+U73</f>
        <v>581</v>
      </c>
      <c r="AA73" s="87">
        <f>AVERAGE(F73,J73,N73,R73,V73)</f>
        <v>172.2</v>
      </c>
      <c r="AB73" s="88">
        <f>AVERAGE(F73,J73,N73,R73,V73)-D73</f>
        <v>116.19999999999999</v>
      </c>
      <c r="AC73" s="384"/>
    </row>
    <row r="74" spans="2:29" s="62" customFormat="1" ht="49.5" customHeight="1">
      <c r="B74" s="380" t="s">
        <v>145</v>
      </c>
      <c r="C74" s="381"/>
      <c r="D74" s="63">
        <f>SUM(D75:D77)</f>
        <v>151</v>
      </c>
      <c r="E74" s="106">
        <f>SUM(E75:E77)</f>
        <v>358</v>
      </c>
      <c r="F74" s="92">
        <f>SUM(F75:F77)</f>
        <v>509</v>
      </c>
      <c r="G74" s="92">
        <f>F78</f>
        <v>572</v>
      </c>
      <c r="H74" s="70" t="str">
        <f>B78</f>
        <v>Silfer</v>
      </c>
      <c r="I74" s="64">
        <f>SUM(I75:I77)</f>
        <v>383</v>
      </c>
      <c r="J74" s="92">
        <f>SUM(J75:J77)</f>
        <v>534</v>
      </c>
      <c r="K74" s="92">
        <f>J86</f>
        <v>485</v>
      </c>
      <c r="L74" s="70" t="str">
        <f>B86</f>
        <v>Wiru Auto</v>
      </c>
      <c r="M74" s="71">
        <f>SUM(M75:M77)</f>
        <v>313</v>
      </c>
      <c r="N74" s="93">
        <f>SUM(N75:N77)</f>
        <v>464</v>
      </c>
      <c r="O74" s="92">
        <f>N70</f>
        <v>509</v>
      </c>
      <c r="P74" s="70" t="str">
        <f>B70</f>
        <v>Jeld Wen</v>
      </c>
      <c r="Q74" s="71">
        <f>SUM(Q75:Q77)</f>
        <v>408</v>
      </c>
      <c r="R74" s="94">
        <f>SUM(R75:R77)</f>
        <v>559</v>
      </c>
      <c r="S74" s="92">
        <f>R66</f>
        <v>561</v>
      </c>
      <c r="T74" s="70" t="str">
        <f>B66</f>
        <v>AQVA</v>
      </c>
      <c r="U74" s="71">
        <f>SUM(U75:U77)</f>
        <v>384</v>
      </c>
      <c r="V74" s="93">
        <f>SUM(V75:V77)</f>
        <v>535</v>
      </c>
      <c r="W74" s="92">
        <f>V82</f>
        <v>504</v>
      </c>
      <c r="X74" s="70" t="str">
        <f>B82</f>
        <v>Uhtna Puit</v>
      </c>
      <c r="Y74" s="73">
        <f t="shared" si="3"/>
        <v>2601</v>
      </c>
      <c r="Z74" s="71">
        <f>SUM(Z75:Z77)</f>
        <v>1846</v>
      </c>
      <c r="AA74" s="91">
        <f>AVERAGE(AA75,AA76,AA77)</f>
        <v>173.4</v>
      </c>
      <c r="AB74" s="75">
        <f>AVERAGE(AB75,AB76,AB77)</f>
        <v>123.06666666666666</v>
      </c>
      <c r="AC74" s="382">
        <f>G75+K75+O75+S75+W75</f>
        <v>2</v>
      </c>
    </row>
    <row r="75" spans="2:29" s="62" customFormat="1" ht="17.25" customHeight="1">
      <c r="B75" s="355" t="s">
        <v>155</v>
      </c>
      <c r="C75" s="356"/>
      <c r="D75" s="76">
        <v>60</v>
      </c>
      <c r="E75" s="77">
        <v>94</v>
      </c>
      <c r="F75" s="80">
        <f>D75+E75</f>
        <v>154</v>
      </c>
      <c r="G75" s="373">
        <v>0</v>
      </c>
      <c r="H75" s="374"/>
      <c r="I75" s="79">
        <v>90</v>
      </c>
      <c r="J75" s="78">
        <f>D75+I75</f>
        <v>150</v>
      </c>
      <c r="K75" s="373">
        <v>1</v>
      </c>
      <c r="L75" s="374"/>
      <c r="M75" s="79">
        <v>97</v>
      </c>
      <c r="N75" s="78">
        <f>D75+M75</f>
        <v>157</v>
      </c>
      <c r="O75" s="373">
        <v>0</v>
      </c>
      <c r="P75" s="374"/>
      <c r="Q75" s="77">
        <v>117</v>
      </c>
      <c r="R75" s="80">
        <f>D75+Q75</f>
        <v>177</v>
      </c>
      <c r="S75" s="373">
        <v>0</v>
      </c>
      <c r="T75" s="374"/>
      <c r="U75" s="77">
        <v>125</v>
      </c>
      <c r="V75" s="80">
        <f>D75+U75</f>
        <v>185</v>
      </c>
      <c r="W75" s="373">
        <v>1</v>
      </c>
      <c r="X75" s="374"/>
      <c r="Y75" s="78">
        <f t="shared" si="3"/>
        <v>823</v>
      </c>
      <c r="Z75" s="79">
        <f>E75+I75+M75+Q75+U75</f>
        <v>523</v>
      </c>
      <c r="AA75" s="81">
        <f>AVERAGE(F75,J75,N75,R75,V75)</f>
        <v>164.6</v>
      </c>
      <c r="AB75" s="82">
        <f>AVERAGE(F75,J75,N75,R75,V75)-D75</f>
        <v>104.6</v>
      </c>
      <c r="AC75" s="383"/>
    </row>
    <row r="76" spans="2:29" s="62" customFormat="1" ht="17.25" customHeight="1">
      <c r="B76" s="355" t="s">
        <v>156</v>
      </c>
      <c r="C76" s="356"/>
      <c r="D76" s="76">
        <v>47</v>
      </c>
      <c r="E76" s="77">
        <v>115</v>
      </c>
      <c r="F76" s="80">
        <f>D76+E76</f>
        <v>162</v>
      </c>
      <c r="G76" s="375"/>
      <c r="H76" s="376"/>
      <c r="I76" s="79">
        <v>178</v>
      </c>
      <c r="J76" s="78">
        <f>D76+I76</f>
        <v>225</v>
      </c>
      <c r="K76" s="375"/>
      <c r="L76" s="376"/>
      <c r="M76" s="79">
        <v>110</v>
      </c>
      <c r="N76" s="78">
        <f>D76+M76</f>
        <v>157</v>
      </c>
      <c r="O76" s="375"/>
      <c r="P76" s="376"/>
      <c r="Q76" s="77">
        <v>150</v>
      </c>
      <c r="R76" s="80">
        <f>D76+Q76</f>
        <v>197</v>
      </c>
      <c r="S76" s="375"/>
      <c r="T76" s="376"/>
      <c r="U76" s="77">
        <v>132</v>
      </c>
      <c r="V76" s="80">
        <f>D76+U76</f>
        <v>179</v>
      </c>
      <c r="W76" s="375"/>
      <c r="X76" s="376"/>
      <c r="Y76" s="78">
        <f t="shared" si="3"/>
        <v>920</v>
      </c>
      <c r="Z76" s="79">
        <f>E76+I76+M76+Q76+U76</f>
        <v>685</v>
      </c>
      <c r="AA76" s="81">
        <f>AVERAGE(F76,J76,N76,R76,V76)</f>
        <v>184</v>
      </c>
      <c r="AB76" s="82">
        <f>AVERAGE(F76,J76,N76,R76,V76)-D76</f>
        <v>137</v>
      </c>
      <c r="AC76" s="383"/>
    </row>
    <row r="77" spans="2:29" s="62" customFormat="1" ht="17.25" customHeight="1" thickBot="1">
      <c r="B77" s="366" t="s">
        <v>157</v>
      </c>
      <c r="C77" s="367"/>
      <c r="D77" s="83">
        <v>44</v>
      </c>
      <c r="E77" s="84">
        <v>149</v>
      </c>
      <c r="F77" s="80">
        <f>D77+E77</f>
        <v>193</v>
      </c>
      <c r="G77" s="377"/>
      <c r="H77" s="378"/>
      <c r="I77" s="86">
        <v>115</v>
      </c>
      <c r="J77" s="78">
        <f>D77+I77</f>
        <v>159</v>
      </c>
      <c r="K77" s="377"/>
      <c r="L77" s="378"/>
      <c r="M77" s="86">
        <v>106</v>
      </c>
      <c r="N77" s="78">
        <f>D77+M77</f>
        <v>150</v>
      </c>
      <c r="O77" s="377"/>
      <c r="P77" s="378"/>
      <c r="Q77" s="77">
        <v>141</v>
      </c>
      <c r="R77" s="80">
        <f>D77+Q77</f>
        <v>185</v>
      </c>
      <c r="S77" s="377"/>
      <c r="T77" s="378"/>
      <c r="U77" s="77">
        <v>127</v>
      </c>
      <c r="V77" s="80">
        <f>D77+U77</f>
        <v>171</v>
      </c>
      <c r="W77" s="377"/>
      <c r="X77" s="378"/>
      <c r="Y77" s="85">
        <f t="shared" si="3"/>
        <v>858</v>
      </c>
      <c r="Z77" s="86">
        <f>E77+I77+M77+Q77+U77</f>
        <v>638</v>
      </c>
      <c r="AA77" s="87">
        <f>AVERAGE(F77,J77,N77,R77,V77)</f>
        <v>171.6</v>
      </c>
      <c r="AB77" s="88">
        <f>AVERAGE(F77,J77,N77,R77,V77)-D77</f>
        <v>127.6</v>
      </c>
      <c r="AC77" s="384"/>
    </row>
    <row r="78" spans="2:29" s="62" customFormat="1" ht="49.5" customHeight="1">
      <c r="B78" s="422" t="s">
        <v>68</v>
      </c>
      <c r="C78" s="423"/>
      <c r="D78" s="63">
        <f>SUM(D79:D81)</f>
        <v>93</v>
      </c>
      <c r="E78" s="106">
        <f>SUM(E79:E81)</f>
        <v>479</v>
      </c>
      <c r="F78" s="92">
        <f>SUM(F79:F81)</f>
        <v>572</v>
      </c>
      <c r="G78" s="92">
        <f>F74</f>
        <v>509</v>
      </c>
      <c r="H78" s="70" t="str">
        <f>B74</f>
        <v>Rägavere Huviklubi</v>
      </c>
      <c r="I78" s="64">
        <f>SUM(I79:I81)</f>
        <v>394</v>
      </c>
      <c r="J78" s="92">
        <f>SUM(J79:J81)</f>
        <v>487</v>
      </c>
      <c r="K78" s="92">
        <f>J70</f>
        <v>504</v>
      </c>
      <c r="L78" s="70" t="str">
        <f>B70</f>
        <v>Jeld Wen</v>
      </c>
      <c r="M78" s="72">
        <f>SUM(M79:M81)</f>
        <v>438</v>
      </c>
      <c r="N78" s="94">
        <f>SUM(N79:N81)</f>
        <v>531</v>
      </c>
      <c r="O78" s="92">
        <f>N66</f>
        <v>503</v>
      </c>
      <c r="P78" s="70" t="str">
        <f>B66</f>
        <v>AQVA</v>
      </c>
      <c r="Q78" s="71">
        <f>SUM(Q79:Q81)</f>
        <v>449</v>
      </c>
      <c r="R78" s="94">
        <f>SUM(R79:R81)</f>
        <v>542</v>
      </c>
      <c r="S78" s="92">
        <f>R82</f>
        <v>521</v>
      </c>
      <c r="T78" s="70" t="str">
        <f>B82</f>
        <v>Uhtna Puit</v>
      </c>
      <c r="U78" s="71">
        <f>SUM(U79:U81)</f>
        <v>445</v>
      </c>
      <c r="V78" s="94">
        <f>SUM(V79:V81)</f>
        <v>538</v>
      </c>
      <c r="W78" s="92">
        <f>V86</f>
        <v>516</v>
      </c>
      <c r="X78" s="70" t="str">
        <f>B86</f>
        <v>Wiru Auto</v>
      </c>
      <c r="Y78" s="73">
        <f t="shared" si="3"/>
        <v>2670</v>
      </c>
      <c r="Z78" s="71">
        <f>SUM(Z79:Z81)</f>
        <v>2205</v>
      </c>
      <c r="AA78" s="91">
        <f>AVERAGE(AA79,AA80,AA81)</f>
        <v>178</v>
      </c>
      <c r="AB78" s="75">
        <f>AVERAGE(AB79,AB80,AB81)</f>
        <v>147</v>
      </c>
      <c r="AC78" s="382">
        <f>G79+K79+O79+S79+W79</f>
        <v>4</v>
      </c>
    </row>
    <row r="79" spans="2:29" s="62" customFormat="1" ht="17.25" customHeight="1">
      <c r="B79" s="355" t="s">
        <v>94</v>
      </c>
      <c r="C79" s="356"/>
      <c r="D79" s="76">
        <v>28</v>
      </c>
      <c r="E79" s="79">
        <v>150</v>
      </c>
      <c r="F79" s="80">
        <f>D79+E79</f>
        <v>178</v>
      </c>
      <c r="G79" s="373">
        <v>1</v>
      </c>
      <c r="H79" s="374"/>
      <c r="I79" s="79">
        <v>145</v>
      </c>
      <c r="J79" s="78">
        <f>D79+I79</f>
        <v>173</v>
      </c>
      <c r="K79" s="373">
        <v>0</v>
      </c>
      <c r="L79" s="374"/>
      <c r="M79" s="79">
        <v>159</v>
      </c>
      <c r="N79" s="78">
        <f>D79+M79</f>
        <v>187</v>
      </c>
      <c r="O79" s="373">
        <v>1</v>
      </c>
      <c r="P79" s="374"/>
      <c r="Q79" s="77">
        <v>112</v>
      </c>
      <c r="R79" s="80">
        <f>D79+Q79</f>
        <v>140</v>
      </c>
      <c r="S79" s="373">
        <v>1</v>
      </c>
      <c r="T79" s="374"/>
      <c r="U79" s="77">
        <v>130</v>
      </c>
      <c r="V79" s="80">
        <f>D79+U79</f>
        <v>158</v>
      </c>
      <c r="W79" s="373">
        <v>1</v>
      </c>
      <c r="X79" s="374"/>
      <c r="Y79" s="78">
        <f t="shared" si="3"/>
        <v>836</v>
      </c>
      <c r="Z79" s="79">
        <f>E79+I79+M79+Q79+U79</f>
        <v>696</v>
      </c>
      <c r="AA79" s="81">
        <f>AVERAGE(F79,J79,N79,R79,V79)</f>
        <v>167.2</v>
      </c>
      <c r="AB79" s="82">
        <f>AVERAGE(F79,J79,N79,R79,V79)-D79</f>
        <v>139.2</v>
      </c>
      <c r="AC79" s="383"/>
    </row>
    <row r="80" spans="2:29" s="62" customFormat="1" ht="17.25" customHeight="1">
      <c r="B80" s="355" t="s">
        <v>95</v>
      </c>
      <c r="C80" s="356"/>
      <c r="D80" s="76">
        <v>34</v>
      </c>
      <c r="E80" s="95">
        <v>162</v>
      </c>
      <c r="F80" s="80">
        <f>D80+E80</f>
        <v>196</v>
      </c>
      <c r="G80" s="375"/>
      <c r="H80" s="376"/>
      <c r="I80" s="79">
        <v>134</v>
      </c>
      <c r="J80" s="78">
        <f>D80+I80</f>
        <v>168</v>
      </c>
      <c r="K80" s="375"/>
      <c r="L80" s="376"/>
      <c r="M80" s="79">
        <v>120</v>
      </c>
      <c r="N80" s="78">
        <f>D80+M80</f>
        <v>154</v>
      </c>
      <c r="O80" s="375"/>
      <c r="P80" s="376"/>
      <c r="Q80" s="77">
        <v>159</v>
      </c>
      <c r="R80" s="80">
        <f>D80+Q80</f>
        <v>193</v>
      </c>
      <c r="S80" s="375"/>
      <c r="T80" s="376"/>
      <c r="U80" s="77">
        <v>169</v>
      </c>
      <c r="V80" s="80">
        <f>D80+U80</f>
        <v>203</v>
      </c>
      <c r="W80" s="375"/>
      <c r="X80" s="376"/>
      <c r="Y80" s="78">
        <f t="shared" si="3"/>
        <v>914</v>
      </c>
      <c r="Z80" s="79">
        <f>E80+I80+M80+Q80+U80</f>
        <v>744</v>
      </c>
      <c r="AA80" s="81">
        <f>AVERAGE(F80,J80,N80,R80,V80)</f>
        <v>182.8</v>
      </c>
      <c r="AB80" s="82">
        <f>AVERAGE(F80,J80,N80,R80,V80)-D80</f>
        <v>148.8</v>
      </c>
      <c r="AC80" s="383"/>
    </row>
    <row r="81" spans="2:29" s="62" customFormat="1" ht="17.25" customHeight="1" thickBot="1">
      <c r="B81" s="366" t="s">
        <v>96</v>
      </c>
      <c r="C81" s="367"/>
      <c r="D81" s="83">
        <v>31</v>
      </c>
      <c r="E81" s="84">
        <v>167</v>
      </c>
      <c r="F81" s="80">
        <f>D81+E81</f>
        <v>198</v>
      </c>
      <c r="G81" s="377"/>
      <c r="H81" s="378"/>
      <c r="I81" s="86">
        <v>115</v>
      </c>
      <c r="J81" s="78">
        <f>D81+I81</f>
        <v>146</v>
      </c>
      <c r="K81" s="377"/>
      <c r="L81" s="378"/>
      <c r="M81" s="86">
        <v>159</v>
      </c>
      <c r="N81" s="78">
        <f>D81+M81</f>
        <v>190</v>
      </c>
      <c r="O81" s="377"/>
      <c r="P81" s="378"/>
      <c r="Q81" s="77">
        <v>178</v>
      </c>
      <c r="R81" s="80">
        <f>D81+Q81</f>
        <v>209</v>
      </c>
      <c r="S81" s="377"/>
      <c r="T81" s="378"/>
      <c r="U81" s="77">
        <v>146</v>
      </c>
      <c r="V81" s="80">
        <f>D81+U81</f>
        <v>177</v>
      </c>
      <c r="W81" s="377"/>
      <c r="X81" s="378"/>
      <c r="Y81" s="85">
        <f t="shared" si="3"/>
        <v>920</v>
      </c>
      <c r="Z81" s="86">
        <f>E81+I81+M81+Q81+U81</f>
        <v>765</v>
      </c>
      <c r="AA81" s="87">
        <f>AVERAGE(F81,J81,N81,R81,V81)</f>
        <v>184</v>
      </c>
      <c r="AB81" s="88">
        <f>AVERAGE(F81,J81,N81,R81,V81)-D81</f>
        <v>153</v>
      </c>
      <c r="AC81" s="384"/>
    </row>
    <row r="82" spans="2:29" s="62" customFormat="1" ht="48.75" customHeight="1">
      <c r="B82" s="421" t="s">
        <v>70</v>
      </c>
      <c r="C82" s="421"/>
      <c r="D82" s="63">
        <f>SUM(D83:D85)</f>
        <v>178</v>
      </c>
      <c r="E82" s="106">
        <f>SUM(E83:E85)</f>
        <v>337</v>
      </c>
      <c r="F82" s="92">
        <f>SUM(F83:F85)</f>
        <v>515</v>
      </c>
      <c r="G82" s="92">
        <f>F70</f>
        <v>505</v>
      </c>
      <c r="H82" s="70" t="str">
        <f>B70</f>
        <v>Jeld Wen</v>
      </c>
      <c r="I82" s="64">
        <f>SUM(I83:I85)</f>
        <v>314</v>
      </c>
      <c r="J82" s="92">
        <f>SUM(J83:J85)</f>
        <v>492</v>
      </c>
      <c r="K82" s="92">
        <f>J66</f>
        <v>512</v>
      </c>
      <c r="L82" s="70" t="str">
        <f>B66</f>
        <v>AQVA</v>
      </c>
      <c r="M82" s="72">
        <f>SUM(M83:M85)</f>
        <v>349</v>
      </c>
      <c r="N82" s="92">
        <f>SUM(N83:N85)</f>
        <v>527</v>
      </c>
      <c r="O82" s="92">
        <f>N86</f>
        <v>460</v>
      </c>
      <c r="P82" s="70" t="str">
        <f>B86</f>
        <v>Wiru Auto</v>
      </c>
      <c r="Q82" s="71">
        <f>SUM(Q83:Q85)</f>
        <v>343</v>
      </c>
      <c r="R82" s="93">
        <f>SUM(R83:R85)</f>
        <v>521</v>
      </c>
      <c r="S82" s="92">
        <f>R78</f>
        <v>542</v>
      </c>
      <c r="T82" s="70" t="str">
        <f>B78</f>
        <v>Silfer</v>
      </c>
      <c r="U82" s="71">
        <f>SUM(U83:U85)</f>
        <v>326</v>
      </c>
      <c r="V82" s="93">
        <f>SUM(V83:V85)</f>
        <v>504</v>
      </c>
      <c r="W82" s="92">
        <f>V74</f>
        <v>535</v>
      </c>
      <c r="X82" s="70" t="str">
        <f>B74</f>
        <v>Rägavere Huviklubi</v>
      </c>
      <c r="Y82" s="73">
        <f t="shared" si="3"/>
        <v>2559</v>
      </c>
      <c r="Z82" s="71">
        <f>SUM(Z83:Z85)</f>
        <v>1669</v>
      </c>
      <c r="AA82" s="91">
        <f>AVERAGE(AA83,AA84,AA85)</f>
        <v>170.6</v>
      </c>
      <c r="AB82" s="75">
        <f>AVERAGE(AB83,AB84,AB85)</f>
        <v>111.26666666666667</v>
      </c>
      <c r="AC82" s="382">
        <f>G83+K83+O83+S83+W83</f>
        <v>2</v>
      </c>
    </row>
    <row r="83" spans="2:29" s="62" customFormat="1" ht="17.25" customHeight="1">
      <c r="B83" s="361" t="s">
        <v>92</v>
      </c>
      <c r="C83" s="361"/>
      <c r="D83" s="76">
        <v>58</v>
      </c>
      <c r="E83" s="79">
        <v>134</v>
      </c>
      <c r="F83" s="80">
        <f>D83+E83</f>
        <v>192</v>
      </c>
      <c r="G83" s="373">
        <v>1</v>
      </c>
      <c r="H83" s="374"/>
      <c r="I83" s="79">
        <v>119</v>
      </c>
      <c r="J83" s="78">
        <f>D83+I83</f>
        <v>177</v>
      </c>
      <c r="K83" s="373">
        <v>0</v>
      </c>
      <c r="L83" s="374"/>
      <c r="M83" s="79">
        <v>135</v>
      </c>
      <c r="N83" s="78">
        <f>D83+M83</f>
        <v>193</v>
      </c>
      <c r="O83" s="373">
        <v>1</v>
      </c>
      <c r="P83" s="374"/>
      <c r="Q83" s="77">
        <v>134</v>
      </c>
      <c r="R83" s="80">
        <f>D83+Q83</f>
        <v>192</v>
      </c>
      <c r="S83" s="373">
        <v>0</v>
      </c>
      <c r="T83" s="374"/>
      <c r="U83" s="77">
        <v>127</v>
      </c>
      <c r="V83" s="80">
        <f>D83+U83</f>
        <v>185</v>
      </c>
      <c r="W83" s="373">
        <v>0</v>
      </c>
      <c r="X83" s="374"/>
      <c r="Y83" s="78">
        <f t="shared" si="3"/>
        <v>939</v>
      </c>
      <c r="Z83" s="79">
        <f>E83+I83+M83+Q83+U83</f>
        <v>649</v>
      </c>
      <c r="AA83" s="81">
        <f>AVERAGE(F83,J83,N83,R83,V83)</f>
        <v>187.8</v>
      </c>
      <c r="AB83" s="82">
        <f>AVERAGE(F83,J83,N83,R83,V83)-D83</f>
        <v>129.8</v>
      </c>
      <c r="AC83" s="383"/>
    </row>
    <row r="84" spans="2:29" s="62" customFormat="1" ht="17.25" customHeight="1">
      <c r="B84" s="361" t="s">
        <v>111</v>
      </c>
      <c r="C84" s="361"/>
      <c r="D84" s="76">
        <v>60</v>
      </c>
      <c r="E84" s="77">
        <v>105</v>
      </c>
      <c r="F84" s="80">
        <f>D84+E84</f>
        <v>165</v>
      </c>
      <c r="G84" s="375"/>
      <c r="H84" s="376"/>
      <c r="I84" s="79">
        <v>112</v>
      </c>
      <c r="J84" s="78">
        <f>D84+I84</f>
        <v>172</v>
      </c>
      <c r="K84" s="375"/>
      <c r="L84" s="376"/>
      <c r="M84" s="79">
        <v>94</v>
      </c>
      <c r="N84" s="78">
        <f>D84+M84</f>
        <v>154</v>
      </c>
      <c r="O84" s="375"/>
      <c r="P84" s="376"/>
      <c r="Q84" s="77">
        <v>107</v>
      </c>
      <c r="R84" s="80">
        <f>D84+Q84</f>
        <v>167</v>
      </c>
      <c r="S84" s="375"/>
      <c r="T84" s="376"/>
      <c r="U84" s="77">
        <v>116</v>
      </c>
      <c r="V84" s="80">
        <f>D84+U84</f>
        <v>176</v>
      </c>
      <c r="W84" s="375"/>
      <c r="X84" s="376"/>
      <c r="Y84" s="78">
        <f t="shared" si="3"/>
        <v>834</v>
      </c>
      <c r="Z84" s="79">
        <f>E84+I84+M84+Q84+U84</f>
        <v>534</v>
      </c>
      <c r="AA84" s="81">
        <f>AVERAGE(F84,J84,N84,R84,V84)</f>
        <v>166.8</v>
      </c>
      <c r="AB84" s="82">
        <f>AVERAGE(F84,J84,N84,R84,V84)-D84</f>
        <v>106.80000000000001</v>
      </c>
      <c r="AC84" s="383"/>
    </row>
    <row r="85" spans="2:29" s="62" customFormat="1" ht="17.25" customHeight="1" thickBot="1">
      <c r="B85" s="370" t="s">
        <v>93</v>
      </c>
      <c r="C85" s="370"/>
      <c r="D85" s="76">
        <v>60</v>
      </c>
      <c r="E85" s="84">
        <v>98</v>
      </c>
      <c r="F85" s="80">
        <f>D85+E85</f>
        <v>158</v>
      </c>
      <c r="G85" s="377"/>
      <c r="H85" s="378"/>
      <c r="I85" s="86">
        <v>83</v>
      </c>
      <c r="J85" s="78">
        <f>D85+I85</f>
        <v>143</v>
      </c>
      <c r="K85" s="377"/>
      <c r="L85" s="378"/>
      <c r="M85" s="86">
        <v>120</v>
      </c>
      <c r="N85" s="78">
        <f>D85+M85</f>
        <v>180</v>
      </c>
      <c r="O85" s="377"/>
      <c r="P85" s="378"/>
      <c r="Q85" s="77">
        <v>102</v>
      </c>
      <c r="R85" s="80">
        <f>D85+Q85</f>
        <v>162</v>
      </c>
      <c r="S85" s="377"/>
      <c r="T85" s="378"/>
      <c r="U85" s="77">
        <v>83</v>
      </c>
      <c r="V85" s="80">
        <f>D85+U85</f>
        <v>143</v>
      </c>
      <c r="W85" s="377"/>
      <c r="X85" s="378"/>
      <c r="Y85" s="85">
        <f t="shared" si="3"/>
        <v>786</v>
      </c>
      <c r="Z85" s="86">
        <f>E85+I85+M85+Q85+U85</f>
        <v>486</v>
      </c>
      <c r="AA85" s="87">
        <f>AVERAGE(F85,J85,N85,R85,V85)</f>
        <v>157.2</v>
      </c>
      <c r="AB85" s="88">
        <f>AVERAGE(F85,J85,N85,R85,V85)-D85</f>
        <v>97.19999999999999</v>
      </c>
      <c r="AC85" s="384"/>
    </row>
    <row r="86" spans="2:29" s="62" customFormat="1" ht="49.5" customHeight="1">
      <c r="B86" s="385" t="s">
        <v>148</v>
      </c>
      <c r="C86" s="386"/>
      <c r="D86" s="63">
        <f>SUM(D87:D89)</f>
        <v>132</v>
      </c>
      <c r="E86" s="106">
        <f>SUM(E87:E89)</f>
        <v>310</v>
      </c>
      <c r="F86" s="92">
        <f>SUM(F87:F89)</f>
        <v>442</v>
      </c>
      <c r="G86" s="92">
        <f>F66</f>
        <v>536</v>
      </c>
      <c r="H86" s="70" t="str">
        <f>B66</f>
        <v>AQVA</v>
      </c>
      <c r="I86" s="64">
        <f>SUM(I87:I89)</f>
        <v>353</v>
      </c>
      <c r="J86" s="92">
        <f>SUM(J87:J89)</f>
        <v>485</v>
      </c>
      <c r="K86" s="92">
        <f>J74</f>
        <v>534</v>
      </c>
      <c r="L86" s="70" t="str">
        <f>B74</f>
        <v>Rägavere Huviklubi</v>
      </c>
      <c r="M86" s="72">
        <f>SUM(M87:M89)</f>
        <v>328</v>
      </c>
      <c r="N86" s="94">
        <f>SUM(N87:N89)</f>
        <v>460</v>
      </c>
      <c r="O86" s="92">
        <f>N82</f>
        <v>527</v>
      </c>
      <c r="P86" s="70" t="str">
        <f>B82</f>
        <v>Uhtna Puit</v>
      </c>
      <c r="Q86" s="71">
        <f>SUM(Q87:Q89)</f>
        <v>443</v>
      </c>
      <c r="R86" s="94">
        <f>SUM(R87:R89)</f>
        <v>575</v>
      </c>
      <c r="S86" s="92">
        <f>R70</f>
        <v>550</v>
      </c>
      <c r="T86" s="70" t="str">
        <f>B70</f>
        <v>Jeld Wen</v>
      </c>
      <c r="U86" s="71">
        <f>SUM(U87:U89)</f>
        <v>384</v>
      </c>
      <c r="V86" s="94">
        <f>SUM(V87:V89)</f>
        <v>516</v>
      </c>
      <c r="W86" s="92">
        <f>V78</f>
        <v>538</v>
      </c>
      <c r="X86" s="70" t="str">
        <f>B78</f>
        <v>Silfer</v>
      </c>
      <c r="Y86" s="73">
        <f t="shared" si="3"/>
        <v>2478</v>
      </c>
      <c r="Z86" s="71">
        <f>SUM(Z87:Z89)</f>
        <v>1818</v>
      </c>
      <c r="AA86" s="91">
        <f>AVERAGE(AA87,AA88,AA89)</f>
        <v>165.20000000000002</v>
      </c>
      <c r="AB86" s="75">
        <f>AVERAGE(AB87,AB88,AB89)</f>
        <v>121.2</v>
      </c>
      <c r="AC86" s="382">
        <f>G87+K87+O87+S87+W87</f>
        <v>1</v>
      </c>
    </row>
    <row r="87" spans="2:29" s="62" customFormat="1" ht="17.25" customHeight="1">
      <c r="B87" s="355" t="s">
        <v>146</v>
      </c>
      <c r="C87" s="356"/>
      <c r="D87" s="76">
        <v>60</v>
      </c>
      <c r="E87" s="77">
        <v>99</v>
      </c>
      <c r="F87" s="80">
        <f>D87+E87</f>
        <v>159</v>
      </c>
      <c r="G87" s="373">
        <v>0</v>
      </c>
      <c r="H87" s="374"/>
      <c r="I87" s="79">
        <v>94</v>
      </c>
      <c r="J87" s="78">
        <f>D87+I87</f>
        <v>154</v>
      </c>
      <c r="K87" s="373">
        <v>0</v>
      </c>
      <c r="L87" s="374"/>
      <c r="M87" s="79">
        <v>112</v>
      </c>
      <c r="N87" s="78">
        <f>D87+M87</f>
        <v>172</v>
      </c>
      <c r="O87" s="373">
        <v>0</v>
      </c>
      <c r="P87" s="374"/>
      <c r="Q87" s="77">
        <v>110</v>
      </c>
      <c r="R87" s="80">
        <f>D87+Q87</f>
        <v>170</v>
      </c>
      <c r="S87" s="373">
        <v>1</v>
      </c>
      <c r="T87" s="374"/>
      <c r="U87" s="77">
        <v>118</v>
      </c>
      <c r="V87" s="80">
        <f>D87+U87</f>
        <v>178</v>
      </c>
      <c r="W87" s="373">
        <v>0</v>
      </c>
      <c r="X87" s="374"/>
      <c r="Y87" s="78">
        <f>F87+J87+N87+R87+V87</f>
        <v>833</v>
      </c>
      <c r="Z87" s="79">
        <f>E87+I87+M87+Q87+U87</f>
        <v>533</v>
      </c>
      <c r="AA87" s="81">
        <f>AVERAGE(F87,J87,N87,R87,V87)</f>
        <v>166.6</v>
      </c>
      <c r="AB87" s="82">
        <f>AVERAGE(F87,J87,N87,R87,V87)-D87</f>
        <v>106.6</v>
      </c>
      <c r="AC87" s="383"/>
    </row>
    <row r="88" spans="2:29" s="62" customFormat="1" ht="17.25" customHeight="1">
      <c r="B88" s="355" t="s">
        <v>147</v>
      </c>
      <c r="C88" s="356"/>
      <c r="D88" s="76">
        <v>30</v>
      </c>
      <c r="E88" s="77">
        <v>100</v>
      </c>
      <c r="F88" s="80">
        <f>D88+E88</f>
        <v>130</v>
      </c>
      <c r="G88" s="375"/>
      <c r="H88" s="376"/>
      <c r="I88" s="79">
        <v>161</v>
      </c>
      <c r="J88" s="78">
        <f>D88+I88</f>
        <v>191</v>
      </c>
      <c r="K88" s="375"/>
      <c r="L88" s="376"/>
      <c r="M88" s="79">
        <v>122</v>
      </c>
      <c r="N88" s="78">
        <f>D88+M88</f>
        <v>152</v>
      </c>
      <c r="O88" s="375"/>
      <c r="P88" s="376"/>
      <c r="Q88" s="77">
        <v>140</v>
      </c>
      <c r="R88" s="80">
        <f>D88+Q88</f>
        <v>170</v>
      </c>
      <c r="S88" s="375"/>
      <c r="T88" s="376"/>
      <c r="U88" s="77">
        <v>149</v>
      </c>
      <c r="V88" s="80">
        <f>D88+U88</f>
        <v>179</v>
      </c>
      <c r="W88" s="375"/>
      <c r="X88" s="376"/>
      <c r="Y88" s="78">
        <f>F88+J88+N88+R88+V88</f>
        <v>822</v>
      </c>
      <c r="Z88" s="79">
        <f>E88+I88+M88+Q88+U88</f>
        <v>672</v>
      </c>
      <c r="AA88" s="81">
        <f>AVERAGE(F88,J88,N88,R88,V88)</f>
        <v>164.4</v>
      </c>
      <c r="AB88" s="82">
        <f>AVERAGE(F88,J88,N88,R88,V88)-D88</f>
        <v>134.4</v>
      </c>
      <c r="AC88" s="383"/>
    </row>
    <row r="89" spans="2:29" s="62" customFormat="1" ht="17.25" customHeight="1" thickBot="1">
      <c r="B89" s="366" t="s">
        <v>178</v>
      </c>
      <c r="C89" s="367"/>
      <c r="D89" s="83">
        <v>42</v>
      </c>
      <c r="E89" s="84">
        <v>111</v>
      </c>
      <c r="F89" s="85">
        <f>D89+E89</f>
        <v>153</v>
      </c>
      <c r="G89" s="377"/>
      <c r="H89" s="378"/>
      <c r="I89" s="86">
        <v>98</v>
      </c>
      <c r="J89" s="85">
        <f>D89+I89</f>
        <v>140</v>
      </c>
      <c r="K89" s="377"/>
      <c r="L89" s="378"/>
      <c r="M89" s="86">
        <v>94</v>
      </c>
      <c r="N89" s="85">
        <f>D89+M89</f>
        <v>136</v>
      </c>
      <c r="O89" s="377"/>
      <c r="P89" s="378"/>
      <c r="Q89" s="86">
        <v>193</v>
      </c>
      <c r="R89" s="85">
        <f>D89+Q89</f>
        <v>235</v>
      </c>
      <c r="S89" s="377"/>
      <c r="T89" s="378"/>
      <c r="U89" s="86">
        <v>117</v>
      </c>
      <c r="V89" s="85">
        <f>D89+U89</f>
        <v>159</v>
      </c>
      <c r="W89" s="377"/>
      <c r="X89" s="378"/>
      <c r="Y89" s="85">
        <f>F89+J89+N89+R89+V89</f>
        <v>823</v>
      </c>
      <c r="Z89" s="86">
        <f>E89+I89+M89+Q89+U89</f>
        <v>613</v>
      </c>
      <c r="AA89" s="87">
        <f>AVERAGE(F89,J89,N89,R89,V89)</f>
        <v>164.6</v>
      </c>
      <c r="AB89" s="88">
        <f>AVERAGE(F89,J89,N89,R89,V89)-D89</f>
        <v>122.6</v>
      </c>
      <c r="AC89" s="384"/>
    </row>
    <row r="90" spans="2:29" s="62" customFormat="1" ht="17.25" customHeight="1">
      <c r="B90" s="96"/>
      <c r="C90" s="96"/>
      <c r="D90" s="97"/>
      <c r="E90" s="98"/>
      <c r="F90" s="99"/>
      <c r="G90" s="100"/>
      <c r="H90" s="100"/>
      <c r="I90" s="98"/>
      <c r="J90" s="99"/>
      <c r="K90" s="100"/>
      <c r="L90" s="100"/>
      <c r="M90" s="98"/>
      <c r="N90" s="99"/>
      <c r="O90" s="100"/>
      <c r="P90" s="100"/>
      <c r="Q90" s="98"/>
      <c r="R90" s="99"/>
      <c r="S90" s="100"/>
      <c r="T90" s="100"/>
      <c r="U90" s="98"/>
      <c r="V90" s="99"/>
      <c r="W90" s="100"/>
      <c r="X90" s="100"/>
      <c r="Y90" s="99"/>
      <c r="Z90" s="109"/>
      <c r="AA90" s="102"/>
      <c r="AB90" s="101"/>
      <c r="AC90" s="103"/>
    </row>
    <row r="91" spans="2:29" s="62" customFormat="1" ht="17.25" customHeight="1">
      <c r="B91" s="96"/>
      <c r="C91" s="96"/>
      <c r="D91" s="97"/>
      <c r="E91" s="98"/>
      <c r="F91" s="99"/>
      <c r="G91" s="100"/>
      <c r="H91" s="100"/>
      <c r="I91" s="98"/>
      <c r="J91" s="99"/>
      <c r="K91" s="100"/>
      <c r="L91" s="100"/>
      <c r="M91" s="98"/>
      <c r="N91" s="99"/>
      <c r="O91" s="100"/>
      <c r="P91" s="100"/>
      <c r="Q91" s="98"/>
      <c r="R91" s="99"/>
      <c r="S91" s="100"/>
      <c r="T91" s="100"/>
      <c r="U91" s="98"/>
      <c r="V91" s="99"/>
      <c r="W91" s="100"/>
      <c r="X91" s="100"/>
      <c r="Y91" s="99"/>
      <c r="Z91" s="109"/>
      <c r="AA91" s="102"/>
      <c r="AB91" s="101"/>
      <c r="AC91" s="103"/>
    </row>
    <row r="92" spans="2:29" ht="21" customHeight="1">
      <c r="B92" s="1"/>
      <c r="C92" s="1"/>
      <c r="D92" s="1"/>
      <c r="E92" s="42"/>
      <c r="F92" s="43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42"/>
    </row>
    <row r="93" spans="2:29" ht="21.75" customHeight="1">
      <c r="B93" s="1"/>
      <c r="C93" s="1"/>
      <c r="D93" s="1"/>
      <c r="E93" s="42"/>
      <c r="F93" s="398" t="s">
        <v>204</v>
      </c>
      <c r="G93" s="398"/>
      <c r="H93" s="398"/>
      <c r="I93" s="398"/>
      <c r="J93" s="398"/>
      <c r="K93" s="398"/>
      <c r="L93" s="398"/>
      <c r="M93" s="398"/>
      <c r="N93" s="398"/>
      <c r="O93" s="398"/>
      <c r="P93" s="398"/>
      <c r="Q93" s="398"/>
      <c r="R93" s="398"/>
      <c r="S93" s="1"/>
      <c r="T93" s="1"/>
      <c r="U93" s="1"/>
      <c r="V93" s="1"/>
      <c r="W93" s="392" t="s">
        <v>79</v>
      </c>
      <c r="X93" s="392"/>
      <c r="Y93" s="392"/>
      <c r="Z93" s="392"/>
      <c r="AA93" s="1"/>
      <c r="AB93" s="1"/>
      <c r="AC93" s="42"/>
    </row>
    <row r="94" spans="2:29" ht="33" customHeight="1" thickBot="1">
      <c r="B94" s="204" t="s">
        <v>66</v>
      </c>
      <c r="C94" s="269"/>
      <c r="D94" s="1"/>
      <c r="E94" s="42"/>
      <c r="F94" s="398"/>
      <c r="G94" s="398"/>
      <c r="H94" s="398"/>
      <c r="I94" s="398"/>
      <c r="J94" s="398"/>
      <c r="K94" s="398"/>
      <c r="L94" s="398"/>
      <c r="M94" s="398"/>
      <c r="N94" s="398"/>
      <c r="O94" s="398"/>
      <c r="P94" s="398"/>
      <c r="Q94" s="398"/>
      <c r="R94" s="398"/>
      <c r="S94" s="1"/>
      <c r="T94" s="1"/>
      <c r="U94" s="1"/>
      <c r="V94" s="1"/>
      <c r="W94" s="393"/>
      <c r="X94" s="393"/>
      <c r="Y94" s="393"/>
      <c r="Z94" s="393"/>
      <c r="AA94" s="1"/>
      <c r="AB94" s="1"/>
      <c r="AC94" s="42"/>
    </row>
    <row r="95" spans="2:29" s="44" customFormat="1" ht="17.25" customHeight="1">
      <c r="B95" s="416" t="s">
        <v>1</v>
      </c>
      <c r="C95" s="435"/>
      <c r="D95" s="104" t="s">
        <v>31</v>
      </c>
      <c r="E95" s="45"/>
      <c r="F95" s="46" t="s">
        <v>35</v>
      </c>
      <c r="G95" s="396" t="s">
        <v>36</v>
      </c>
      <c r="H95" s="397"/>
      <c r="I95" s="47"/>
      <c r="J95" s="46" t="s">
        <v>37</v>
      </c>
      <c r="K95" s="396" t="s">
        <v>36</v>
      </c>
      <c r="L95" s="397"/>
      <c r="M95" s="48"/>
      <c r="N95" s="46" t="s">
        <v>38</v>
      </c>
      <c r="O95" s="396" t="s">
        <v>36</v>
      </c>
      <c r="P95" s="397"/>
      <c r="Q95" s="48"/>
      <c r="R95" s="46" t="s">
        <v>39</v>
      </c>
      <c r="S95" s="396" t="s">
        <v>36</v>
      </c>
      <c r="T95" s="397"/>
      <c r="U95" s="49"/>
      <c r="V95" s="46" t="s">
        <v>40</v>
      </c>
      <c r="W95" s="396" t="s">
        <v>36</v>
      </c>
      <c r="X95" s="397"/>
      <c r="Y95" s="110" t="s">
        <v>41</v>
      </c>
      <c r="Z95" s="50"/>
      <c r="AA95" s="51" t="s">
        <v>42</v>
      </c>
      <c r="AB95" s="52" t="s">
        <v>43</v>
      </c>
      <c r="AC95" s="277" t="s">
        <v>41</v>
      </c>
    </row>
    <row r="96" spans="2:29" s="44" customFormat="1" ht="17.25" customHeight="1" thickBot="1">
      <c r="B96" s="390" t="s">
        <v>44</v>
      </c>
      <c r="C96" s="434"/>
      <c r="D96" s="270"/>
      <c r="E96" s="53"/>
      <c r="F96" s="54" t="s">
        <v>45</v>
      </c>
      <c r="G96" s="387" t="s">
        <v>46</v>
      </c>
      <c r="H96" s="388"/>
      <c r="I96" s="55"/>
      <c r="J96" s="54" t="s">
        <v>45</v>
      </c>
      <c r="K96" s="387" t="s">
        <v>46</v>
      </c>
      <c r="L96" s="388"/>
      <c r="M96" s="54"/>
      <c r="N96" s="54" t="s">
        <v>45</v>
      </c>
      <c r="O96" s="387" t="s">
        <v>46</v>
      </c>
      <c r="P96" s="388"/>
      <c r="Q96" s="54"/>
      <c r="R96" s="54" t="s">
        <v>45</v>
      </c>
      <c r="S96" s="387" t="s">
        <v>46</v>
      </c>
      <c r="T96" s="388"/>
      <c r="U96" s="56"/>
      <c r="V96" s="54" t="s">
        <v>45</v>
      </c>
      <c r="W96" s="387" t="s">
        <v>46</v>
      </c>
      <c r="X96" s="388"/>
      <c r="Y96" s="57" t="s">
        <v>45</v>
      </c>
      <c r="Z96" s="58" t="s">
        <v>47</v>
      </c>
      <c r="AA96" s="59" t="s">
        <v>48</v>
      </c>
      <c r="AB96" s="60" t="s">
        <v>49</v>
      </c>
      <c r="AC96" s="61" t="s">
        <v>50</v>
      </c>
    </row>
    <row r="97" spans="2:29" s="62" customFormat="1" ht="49.5" customHeight="1">
      <c r="B97" s="432" t="s">
        <v>116</v>
      </c>
      <c r="C97" s="433"/>
      <c r="D97" s="63">
        <f>SUM(D98:D100)</f>
        <v>124</v>
      </c>
      <c r="E97" s="64">
        <f>SUM(E98:E100)</f>
        <v>451</v>
      </c>
      <c r="F97" s="92">
        <f>SUM(F98:F100)</f>
        <v>575</v>
      </c>
      <c r="G97" s="66">
        <f>F117</f>
        <v>444</v>
      </c>
      <c r="H97" s="67" t="str">
        <f>B117</f>
        <v>Aroz3D</v>
      </c>
      <c r="I97" s="68">
        <f>SUM(I98:I100)</f>
        <v>394</v>
      </c>
      <c r="J97" s="69">
        <f>SUM(J98:J100)</f>
        <v>518</v>
      </c>
      <c r="K97" s="69">
        <f>J113</f>
        <v>0</v>
      </c>
      <c r="L97" s="70" t="str">
        <f>B113</f>
        <v>Kunda Auto</v>
      </c>
      <c r="M97" s="72">
        <f>SUM(M98:M100)</f>
        <v>476</v>
      </c>
      <c r="N97" s="66">
        <f>SUM(N98:N100)</f>
        <v>600</v>
      </c>
      <c r="O97" s="66">
        <f>N109</f>
        <v>501</v>
      </c>
      <c r="P97" s="67" t="str">
        <f>B109</f>
        <v>Ferrel</v>
      </c>
      <c r="Q97" s="72">
        <f>SUM(Q98:Q100)</f>
        <v>369</v>
      </c>
      <c r="R97" s="66">
        <f>SUM(R98:R100)</f>
        <v>493</v>
      </c>
      <c r="S97" s="66">
        <f>R105</f>
        <v>458</v>
      </c>
      <c r="T97" s="67" t="str">
        <f>B105</f>
        <v>Rakvere Teater</v>
      </c>
      <c r="U97" s="72">
        <f>SUM(U98:U100)</f>
        <v>441</v>
      </c>
      <c r="V97" s="66">
        <f>SUM(V98:V100)</f>
        <v>565</v>
      </c>
      <c r="W97" s="66">
        <f>V101</f>
        <v>430</v>
      </c>
      <c r="X97" s="67" t="str">
        <f>B101</f>
        <v>Lajos</v>
      </c>
      <c r="Y97" s="73">
        <f aca="true" t="shared" si="4" ref="Y97:Y117">F97+J97+N97+R97+V97</f>
        <v>2751</v>
      </c>
      <c r="Z97" s="71">
        <f>SUM(Z98:Z100)</f>
        <v>2131</v>
      </c>
      <c r="AA97" s="74">
        <f>AVERAGE(AA98,AA99,AA100)</f>
        <v>183.4</v>
      </c>
      <c r="AB97" s="75">
        <f>AVERAGE(AB98,AB99,AB100)</f>
        <v>142.0666666666667</v>
      </c>
      <c r="AC97" s="382">
        <f>G98+K98+O98+S98+W98</f>
        <v>5</v>
      </c>
    </row>
    <row r="98" spans="2:29" s="62" customFormat="1" ht="17.25" customHeight="1">
      <c r="B98" s="428" t="s">
        <v>208</v>
      </c>
      <c r="C98" s="429"/>
      <c r="D98" s="76">
        <v>30</v>
      </c>
      <c r="E98" s="77">
        <v>171</v>
      </c>
      <c r="F98" s="78">
        <f>D98+E98</f>
        <v>201</v>
      </c>
      <c r="G98" s="373">
        <v>1</v>
      </c>
      <c r="H98" s="374"/>
      <c r="I98" s="79">
        <v>141</v>
      </c>
      <c r="J98" s="78">
        <f>D98+I98</f>
        <v>171</v>
      </c>
      <c r="K98" s="373">
        <v>1</v>
      </c>
      <c r="L98" s="374"/>
      <c r="M98" s="79">
        <v>188</v>
      </c>
      <c r="N98" s="78">
        <f>D98+M98</f>
        <v>218</v>
      </c>
      <c r="O98" s="373">
        <v>1</v>
      </c>
      <c r="P98" s="374"/>
      <c r="Q98" s="79">
        <v>126</v>
      </c>
      <c r="R98" s="80">
        <f>D98+Q98</f>
        <v>156</v>
      </c>
      <c r="S98" s="373">
        <v>1</v>
      </c>
      <c r="T98" s="374"/>
      <c r="U98" s="77">
        <v>154</v>
      </c>
      <c r="V98" s="80">
        <f>D98+U98</f>
        <v>184</v>
      </c>
      <c r="W98" s="373">
        <v>1</v>
      </c>
      <c r="X98" s="374"/>
      <c r="Y98" s="78">
        <f t="shared" si="4"/>
        <v>930</v>
      </c>
      <c r="Z98" s="79">
        <f>E98+I98+M98+Q98+U98</f>
        <v>780</v>
      </c>
      <c r="AA98" s="81">
        <f>AVERAGE(F98,J98,N98,R98,V98)</f>
        <v>186</v>
      </c>
      <c r="AB98" s="82">
        <f>AVERAGE(F98,J98,N98,R98,V98)-D98</f>
        <v>156</v>
      </c>
      <c r="AC98" s="383"/>
    </row>
    <row r="99" spans="2:29" s="62" customFormat="1" ht="17.25" customHeight="1">
      <c r="B99" s="428" t="s">
        <v>209</v>
      </c>
      <c r="C99" s="429"/>
      <c r="D99" s="76">
        <v>60</v>
      </c>
      <c r="E99" s="77">
        <v>155</v>
      </c>
      <c r="F99" s="78">
        <f>D99+E99</f>
        <v>215</v>
      </c>
      <c r="G99" s="375"/>
      <c r="H99" s="376"/>
      <c r="I99" s="79">
        <v>132</v>
      </c>
      <c r="J99" s="78">
        <f>D99+I99</f>
        <v>192</v>
      </c>
      <c r="K99" s="375"/>
      <c r="L99" s="376"/>
      <c r="M99" s="79">
        <v>173</v>
      </c>
      <c r="N99" s="78">
        <f>D99+M99</f>
        <v>233</v>
      </c>
      <c r="O99" s="375"/>
      <c r="P99" s="376"/>
      <c r="Q99" s="77">
        <v>114</v>
      </c>
      <c r="R99" s="80">
        <f>D99+Q99</f>
        <v>174</v>
      </c>
      <c r="S99" s="375"/>
      <c r="T99" s="376"/>
      <c r="U99" s="77">
        <v>150</v>
      </c>
      <c r="V99" s="80">
        <f>D99+U99</f>
        <v>210</v>
      </c>
      <c r="W99" s="375"/>
      <c r="X99" s="376"/>
      <c r="Y99" s="78">
        <f t="shared" si="4"/>
        <v>1024</v>
      </c>
      <c r="Z99" s="79">
        <f>E99+I99+M99+Q99+U99</f>
        <v>724</v>
      </c>
      <c r="AA99" s="81">
        <f>AVERAGE(F99,J99,N99,R99,V99)</f>
        <v>204.8</v>
      </c>
      <c r="AB99" s="82">
        <f>AVERAGE(F99,J99,N99,R99,V99)-D99</f>
        <v>144.8</v>
      </c>
      <c r="AC99" s="383"/>
    </row>
    <row r="100" spans="2:29" s="62" customFormat="1" ht="17.25" customHeight="1" thickBot="1">
      <c r="B100" s="430" t="s">
        <v>118</v>
      </c>
      <c r="C100" s="431"/>
      <c r="D100" s="83">
        <v>34</v>
      </c>
      <c r="E100" s="84">
        <v>125</v>
      </c>
      <c r="F100" s="85">
        <f>D100+E100</f>
        <v>159</v>
      </c>
      <c r="G100" s="377"/>
      <c r="H100" s="378"/>
      <c r="I100" s="86">
        <v>121</v>
      </c>
      <c r="J100" s="85">
        <f>D100+I100</f>
        <v>155</v>
      </c>
      <c r="K100" s="377"/>
      <c r="L100" s="378"/>
      <c r="M100" s="86">
        <v>115</v>
      </c>
      <c r="N100" s="85">
        <f>D100+M100</f>
        <v>149</v>
      </c>
      <c r="O100" s="377"/>
      <c r="P100" s="378"/>
      <c r="Q100" s="84">
        <v>129</v>
      </c>
      <c r="R100" s="85">
        <f>D100+Q100</f>
        <v>163</v>
      </c>
      <c r="S100" s="377"/>
      <c r="T100" s="378"/>
      <c r="U100" s="84">
        <v>137</v>
      </c>
      <c r="V100" s="85">
        <f>D100+U100</f>
        <v>171</v>
      </c>
      <c r="W100" s="377"/>
      <c r="X100" s="378"/>
      <c r="Y100" s="85">
        <f t="shared" si="4"/>
        <v>797</v>
      </c>
      <c r="Z100" s="86">
        <f>E100+I100+M100+Q100+U100</f>
        <v>627</v>
      </c>
      <c r="AA100" s="87">
        <f>AVERAGE(F100,J100,N100,R100,V100)</f>
        <v>159.4</v>
      </c>
      <c r="AB100" s="88">
        <f>AVERAGE(F100,J100,N100,R100,V100)-D100</f>
        <v>125.4</v>
      </c>
      <c r="AC100" s="384"/>
    </row>
    <row r="101" spans="2:29" s="62" customFormat="1" ht="48" customHeight="1">
      <c r="B101" s="364" t="s">
        <v>65</v>
      </c>
      <c r="C101" s="365"/>
      <c r="D101" s="63">
        <f>SUM(D102:D104)</f>
        <v>180</v>
      </c>
      <c r="E101" s="64">
        <f>SUM(E102:E104)</f>
        <v>309</v>
      </c>
      <c r="F101" s="66">
        <f>SUM(F102:F104)</f>
        <v>489</v>
      </c>
      <c r="G101" s="66">
        <f>F113</f>
        <v>0</v>
      </c>
      <c r="H101" s="67" t="str">
        <f>B113</f>
        <v>Kunda Auto</v>
      </c>
      <c r="I101" s="108">
        <f>SUM(I102:I104)</f>
        <v>311</v>
      </c>
      <c r="J101" s="69">
        <f>SUM(J102:J104)</f>
        <v>491</v>
      </c>
      <c r="K101" s="66">
        <f>J109</f>
        <v>453</v>
      </c>
      <c r="L101" s="67" t="str">
        <f>B109</f>
        <v>Ferrel</v>
      </c>
      <c r="M101" s="72">
        <f>SUM(M102:M104)</f>
        <v>299</v>
      </c>
      <c r="N101" s="66">
        <f>SUM(N102:N104)</f>
        <v>479</v>
      </c>
      <c r="O101" s="66">
        <f>N105</f>
        <v>450</v>
      </c>
      <c r="P101" s="67" t="str">
        <f>B105</f>
        <v>Rakvere Teater</v>
      </c>
      <c r="Q101" s="72">
        <f>SUM(Q102:Q104)</f>
        <v>287</v>
      </c>
      <c r="R101" s="66">
        <f>SUM(R102:R104)</f>
        <v>467</v>
      </c>
      <c r="S101" s="66">
        <f>R117</f>
        <v>492</v>
      </c>
      <c r="T101" s="67" t="str">
        <f>B117</f>
        <v>Aroz3D</v>
      </c>
      <c r="U101" s="72">
        <f>SUM(U102:U104)</f>
        <v>250</v>
      </c>
      <c r="V101" s="66">
        <f>SUM(V102:V104)</f>
        <v>430</v>
      </c>
      <c r="W101" s="66">
        <f>V97</f>
        <v>565</v>
      </c>
      <c r="X101" s="67" t="str">
        <f>B97</f>
        <v>Kunda Trans</v>
      </c>
      <c r="Y101" s="73">
        <f t="shared" si="4"/>
        <v>2356</v>
      </c>
      <c r="Z101" s="71">
        <f>SUM(Z102:Z104)</f>
        <v>1456</v>
      </c>
      <c r="AA101" s="91">
        <f>AVERAGE(AA102,AA103,AA104)</f>
        <v>157.0666666666667</v>
      </c>
      <c r="AB101" s="75">
        <f>AVERAGE(AB102,AB103,AB104)</f>
        <v>97.06666666666668</v>
      </c>
      <c r="AC101" s="382">
        <f>G102+K102+O102+S102+W102</f>
        <v>3</v>
      </c>
    </row>
    <row r="102" spans="2:29" s="62" customFormat="1" ht="17.25" customHeight="1">
      <c r="B102" s="357" t="s">
        <v>205</v>
      </c>
      <c r="C102" s="354"/>
      <c r="D102" s="76">
        <v>60</v>
      </c>
      <c r="E102" s="77">
        <v>86</v>
      </c>
      <c r="F102" s="78">
        <f>D102+E102</f>
        <v>146</v>
      </c>
      <c r="G102" s="373">
        <v>1</v>
      </c>
      <c r="H102" s="374"/>
      <c r="I102" s="79">
        <v>76</v>
      </c>
      <c r="J102" s="78">
        <f>D102+I102</f>
        <v>136</v>
      </c>
      <c r="K102" s="373">
        <v>1</v>
      </c>
      <c r="L102" s="374"/>
      <c r="M102" s="79">
        <v>57</v>
      </c>
      <c r="N102" s="78">
        <f>D102+M102</f>
        <v>117</v>
      </c>
      <c r="O102" s="373">
        <v>1</v>
      </c>
      <c r="P102" s="374"/>
      <c r="Q102" s="77">
        <v>81</v>
      </c>
      <c r="R102" s="80">
        <f>D102+Q102</f>
        <v>141</v>
      </c>
      <c r="S102" s="373">
        <v>0</v>
      </c>
      <c r="T102" s="374"/>
      <c r="U102" s="77">
        <v>69</v>
      </c>
      <c r="V102" s="80">
        <f>D102+U102</f>
        <v>129</v>
      </c>
      <c r="W102" s="373">
        <v>0</v>
      </c>
      <c r="X102" s="374"/>
      <c r="Y102" s="78">
        <f t="shared" si="4"/>
        <v>669</v>
      </c>
      <c r="Z102" s="79">
        <f>E102+I102+M102+Q102+U102</f>
        <v>369</v>
      </c>
      <c r="AA102" s="81">
        <f>AVERAGE(F102,J102,N102,R102,V102)</f>
        <v>133.8</v>
      </c>
      <c r="AB102" s="82">
        <f>AVERAGE(F102,J102,N102,R102,V102)-D102</f>
        <v>73.80000000000001</v>
      </c>
      <c r="AC102" s="383"/>
    </row>
    <row r="103" spans="2:29" s="62" customFormat="1" ht="17.25" customHeight="1">
      <c r="B103" s="357" t="s">
        <v>206</v>
      </c>
      <c r="C103" s="354"/>
      <c r="D103" s="76">
        <v>60</v>
      </c>
      <c r="E103" s="77">
        <v>129</v>
      </c>
      <c r="F103" s="78">
        <f>D103+E103</f>
        <v>189</v>
      </c>
      <c r="G103" s="375"/>
      <c r="H103" s="376"/>
      <c r="I103" s="79">
        <v>132</v>
      </c>
      <c r="J103" s="78">
        <f>D103+I103</f>
        <v>192</v>
      </c>
      <c r="K103" s="375"/>
      <c r="L103" s="376"/>
      <c r="M103" s="79">
        <v>101</v>
      </c>
      <c r="N103" s="78">
        <f>D103+M103</f>
        <v>161</v>
      </c>
      <c r="O103" s="375"/>
      <c r="P103" s="376"/>
      <c r="Q103" s="77">
        <v>101</v>
      </c>
      <c r="R103" s="80">
        <f>D103+Q103</f>
        <v>161</v>
      </c>
      <c r="S103" s="375"/>
      <c r="T103" s="376"/>
      <c r="U103" s="77">
        <v>107</v>
      </c>
      <c r="V103" s="80">
        <f>D103+U103</f>
        <v>167</v>
      </c>
      <c r="W103" s="375"/>
      <c r="X103" s="376"/>
      <c r="Y103" s="78">
        <f t="shared" si="4"/>
        <v>870</v>
      </c>
      <c r="Z103" s="79">
        <f>E103+I103+M103+Q103+U103</f>
        <v>570</v>
      </c>
      <c r="AA103" s="81">
        <f>AVERAGE(F103,J103,N103,R103,V103)</f>
        <v>174</v>
      </c>
      <c r="AB103" s="82">
        <f>AVERAGE(F103,J103,N103,R103,V103)-D103</f>
        <v>114</v>
      </c>
      <c r="AC103" s="383"/>
    </row>
    <row r="104" spans="2:29" s="62" customFormat="1" ht="17.25" customHeight="1" thickBot="1">
      <c r="B104" s="413" t="s">
        <v>207</v>
      </c>
      <c r="C104" s="414"/>
      <c r="D104" s="76">
        <v>60</v>
      </c>
      <c r="E104" s="84">
        <v>94</v>
      </c>
      <c r="F104" s="85">
        <f>D104+E104</f>
        <v>154</v>
      </c>
      <c r="G104" s="377"/>
      <c r="H104" s="378"/>
      <c r="I104" s="86">
        <v>103</v>
      </c>
      <c r="J104" s="85">
        <f>D104+I104</f>
        <v>163</v>
      </c>
      <c r="K104" s="377"/>
      <c r="L104" s="378"/>
      <c r="M104" s="86">
        <v>141</v>
      </c>
      <c r="N104" s="85">
        <f>D104+M104</f>
        <v>201</v>
      </c>
      <c r="O104" s="377"/>
      <c r="P104" s="378"/>
      <c r="Q104" s="84">
        <v>105</v>
      </c>
      <c r="R104" s="274">
        <f>D104+Q104</f>
        <v>165</v>
      </c>
      <c r="S104" s="377"/>
      <c r="T104" s="378"/>
      <c r="U104" s="84">
        <v>74</v>
      </c>
      <c r="V104" s="85">
        <f>D104+U104</f>
        <v>134</v>
      </c>
      <c r="W104" s="377"/>
      <c r="X104" s="378"/>
      <c r="Y104" s="85">
        <f t="shared" si="4"/>
        <v>817</v>
      </c>
      <c r="Z104" s="86">
        <f>E104+I104+M104+Q104+U104</f>
        <v>517</v>
      </c>
      <c r="AA104" s="87">
        <f>AVERAGE(F104,J104,N104,R104,V104)</f>
        <v>163.4</v>
      </c>
      <c r="AB104" s="88">
        <f>AVERAGE(F104,J104,N104,R104,V104)-D104</f>
        <v>103.4</v>
      </c>
      <c r="AC104" s="384"/>
    </row>
    <row r="105" spans="2:29" s="62" customFormat="1" ht="49.5" customHeight="1">
      <c r="B105" s="380" t="s">
        <v>121</v>
      </c>
      <c r="C105" s="381"/>
      <c r="D105" s="63">
        <f>SUM(D106:D108)</f>
        <v>180</v>
      </c>
      <c r="E105" s="64">
        <f>SUM(E106:E108)</f>
        <v>270</v>
      </c>
      <c r="F105" s="66">
        <f>SUM(F106:F108)</f>
        <v>450</v>
      </c>
      <c r="G105" s="66">
        <f>F109</f>
        <v>440</v>
      </c>
      <c r="H105" s="67" t="str">
        <f>B109</f>
        <v>Ferrel</v>
      </c>
      <c r="I105" s="108">
        <f>SUM(I106:I108)</f>
        <v>238</v>
      </c>
      <c r="J105" s="69">
        <f>SUM(J106:J108)</f>
        <v>418</v>
      </c>
      <c r="K105" s="66">
        <f>J117</f>
        <v>505</v>
      </c>
      <c r="L105" s="67" t="str">
        <f>B117</f>
        <v>Aroz3D</v>
      </c>
      <c r="M105" s="72">
        <f>SUM(M106:M108)</f>
        <v>270</v>
      </c>
      <c r="N105" s="66">
        <f>SUM(N106:N108)</f>
        <v>450</v>
      </c>
      <c r="O105" s="66">
        <f>N101</f>
        <v>479</v>
      </c>
      <c r="P105" s="67" t="str">
        <f>B101</f>
        <v>Lajos</v>
      </c>
      <c r="Q105" s="72">
        <f>SUM(Q106:Q108)</f>
        <v>278</v>
      </c>
      <c r="R105" s="66">
        <f>SUM(R106:R108)</f>
        <v>458</v>
      </c>
      <c r="S105" s="66">
        <f>R97</f>
        <v>493</v>
      </c>
      <c r="T105" s="67" t="str">
        <f>B97</f>
        <v>Kunda Trans</v>
      </c>
      <c r="U105" s="72">
        <f>SUM(U106:U108)</f>
        <v>257</v>
      </c>
      <c r="V105" s="66">
        <f>SUM(V106:V108)</f>
        <v>437</v>
      </c>
      <c r="W105" s="66">
        <f>V113</f>
        <v>0</v>
      </c>
      <c r="X105" s="67" t="str">
        <f>B113</f>
        <v>Kunda Auto</v>
      </c>
      <c r="Y105" s="73">
        <f t="shared" si="4"/>
        <v>2213</v>
      </c>
      <c r="Z105" s="71">
        <f>SUM(Z106:Z108)</f>
        <v>1313</v>
      </c>
      <c r="AA105" s="91">
        <f>AVERAGE(AA106,AA107,AA108)</f>
        <v>147.53333333333333</v>
      </c>
      <c r="AB105" s="75">
        <f>AVERAGE(AB106,AB107,AB108)</f>
        <v>87.53333333333335</v>
      </c>
      <c r="AC105" s="382">
        <f>G106+K106+O106+S106+W106</f>
        <v>2</v>
      </c>
    </row>
    <row r="106" spans="2:29" s="62" customFormat="1" ht="17.25" customHeight="1">
      <c r="B106" s="202" t="s">
        <v>158</v>
      </c>
      <c r="C106" s="203"/>
      <c r="D106" s="76">
        <v>60</v>
      </c>
      <c r="E106" s="77">
        <v>85</v>
      </c>
      <c r="F106" s="78">
        <f>D106+E106</f>
        <v>145</v>
      </c>
      <c r="G106" s="373">
        <v>1</v>
      </c>
      <c r="H106" s="374"/>
      <c r="I106" s="79">
        <v>59</v>
      </c>
      <c r="J106" s="78">
        <f>D106+I106</f>
        <v>119</v>
      </c>
      <c r="K106" s="373">
        <v>0</v>
      </c>
      <c r="L106" s="374"/>
      <c r="M106" s="79">
        <v>81</v>
      </c>
      <c r="N106" s="78">
        <f>D106+M106</f>
        <v>141</v>
      </c>
      <c r="O106" s="373">
        <v>0</v>
      </c>
      <c r="P106" s="374"/>
      <c r="Q106" s="77">
        <v>89</v>
      </c>
      <c r="R106" s="80">
        <f>D106+Q106</f>
        <v>149</v>
      </c>
      <c r="S106" s="373">
        <v>0</v>
      </c>
      <c r="T106" s="374"/>
      <c r="U106" s="77">
        <v>90</v>
      </c>
      <c r="V106" s="80">
        <f>D106+U106</f>
        <v>150</v>
      </c>
      <c r="W106" s="373">
        <v>1</v>
      </c>
      <c r="X106" s="374"/>
      <c r="Y106" s="78">
        <f t="shared" si="4"/>
        <v>704</v>
      </c>
      <c r="Z106" s="79">
        <f>E106+I106+M106+Q106+U106</f>
        <v>404</v>
      </c>
      <c r="AA106" s="81">
        <f>AVERAGE(F106,J106,N106,R106,V106)</f>
        <v>140.8</v>
      </c>
      <c r="AB106" s="82">
        <f>AVERAGE(F106,J106,N106,R106,V106)-D106</f>
        <v>80.80000000000001</v>
      </c>
      <c r="AC106" s="383"/>
    </row>
    <row r="107" spans="2:29" s="62" customFormat="1" ht="17.25" customHeight="1">
      <c r="B107" s="355" t="s">
        <v>211</v>
      </c>
      <c r="C107" s="356"/>
      <c r="D107" s="76">
        <v>60</v>
      </c>
      <c r="E107" s="77">
        <v>93</v>
      </c>
      <c r="F107" s="78">
        <f>D107+E107</f>
        <v>153</v>
      </c>
      <c r="G107" s="375"/>
      <c r="H107" s="376"/>
      <c r="I107" s="79">
        <v>71</v>
      </c>
      <c r="J107" s="78">
        <f>D107+I107</f>
        <v>131</v>
      </c>
      <c r="K107" s="375"/>
      <c r="L107" s="376"/>
      <c r="M107" s="79">
        <v>87</v>
      </c>
      <c r="N107" s="78">
        <f>D107+M107</f>
        <v>147</v>
      </c>
      <c r="O107" s="375"/>
      <c r="P107" s="376"/>
      <c r="Q107" s="77">
        <v>72</v>
      </c>
      <c r="R107" s="80">
        <f>D107+Q107</f>
        <v>132</v>
      </c>
      <c r="S107" s="375"/>
      <c r="T107" s="376"/>
      <c r="U107" s="77">
        <v>57</v>
      </c>
      <c r="V107" s="80">
        <f>D107+U107</f>
        <v>117</v>
      </c>
      <c r="W107" s="375"/>
      <c r="X107" s="376"/>
      <c r="Y107" s="78">
        <f t="shared" si="4"/>
        <v>680</v>
      </c>
      <c r="Z107" s="79">
        <f>E107+I107+M107+Q107+U107</f>
        <v>380</v>
      </c>
      <c r="AA107" s="81">
        <f>AVERAGE(F107,J107,N107,R107,V107)</f>
        <v>136</v>
      </c>
      <c r="AB107" s="82">
        <f>AVERAGE(F107,J107,N107,R107,V107)-D107</f>
        <v>76</v>
      </c>
      <c r="AC107" s="383"/>
    </row>
    <row r="108" spans="2:29" s="62" customFormat="1" ht="17.25" customHeight="1" thickBot="1">
      <c r="B108" s="366" t="s">
        <v>160</v>
      </c>
      <c r="C108" s="367"/>
      <c r="D108" s="83">
        <v>60</v>
      </c>
      <c r="E108" s="84">
        <v>92</v>
      </c>
      <c r="F108" s="85">
        <f>D108+E108</f>
        <v>152</v>
      </c>
      <c r="G108" s="377"/>
      <c r="H108" s="378"/>
      <c r="I108" s="86">
        <v>108</v>
      </c>
      <c r="J108" s="85">
        <f>D108+I108</f>
        <v>168</v>
      </c>
      <c r="K108" s="377"/>
      <c r="L108" s="378"/>
      <c r="M108" s="86">
        <v>102</v>
      </c>
      <c r="N108" s="85">
        <f>D108+M108</f>
        <v>162</v>
      </c>
      <c r="O108" s="377"/>
      <c r="P108" s="378"/>
      <c r="Q108" s="84">
        <v>117</v>
      </c>
      <c r="R108" s="274">
        <f>D108+Q108</f>
        <v>177</v>
      </c>
      <c r="S108" s="377"/>
      <c r="T108" s="378"/>
      <c r="U108" s="84">
        <v>110</v>
      </c>
      <c r="V108" s="85">
        <f>D108+U108</f>
        <v>170</v>
      </c>
      <c r="W108" s="377"/>
      <c r="X108" s="378"/>
      <c r="Y108" s="85">
        <f t="shared" si="4"/>
        <v>829</v>
      </c>
      <c r="Z108" s="86">
        <f>E108+I108+M108+Q108+U108</f>
        <v>529</v>
      </c>
      <c r="AA108" s="87">
        <f>AVERAGE(F108,J108,N108,R108,V108)</f>
        <v>165.8</v>
      </c>
      <c r="AB108" s="88">
        <f>AVERAGE(F108,J108,N108,R108,V108)-D108</f>
        <v>105.80000000000001</v>
      </c>
      <c r="AC108" s="384"/>
    </row>
    <row r="109" spans="2:29" s="62" customFormat="1" ht="48" customHeight="1">
      <c r="B109" s="380" t="s">
        <v>81</v>
      </c>
      <c r="C109" s="381"/>
      <c r="D109" s="63">
        <f>SUM(D110:D112)</f>
        <v>180</v>
      </c>
      <c r="E109" s="64">
        <f>SUM(E110:E112)</f>
        <v>260</v>
      </c>
      <c r="F109" s="66">
        <f>SUM(F110:F112)</f>
        <v>440</v>
      </c>
      <c r="G109" s="66">
        <f>F105</f>
        <v>450</v>
      </c>
      <c r="H109" s="67" t="str">
        <f>B105</f>
        <v>Rakvere Teater</v>
      </c>
      <c r="I109" s="108">
        <f>SUM(I110:I112)</f>
        <v>273</v>
      </c>
      <c r="J109" s="69">
        <f>SUM(J110:J112)</f>
        <v>453</v>
      </c>
      <c r="K109" s="66">
        <f>J101</f>
        <v>491</v>
      </c>
      <c r="L109" s="67" t="str">
        <f>B101</f>
        <v>Lajos</v>
      </c>
      <c r="M109" s="72">
        <f>SUM(M110:M112)</f>
        <v>321</v>
      </c>
      <c r="N109" s="66">
        <f>SUM(N110:N112)</f>
        <v>501</v>
      </c>
      <c r="O109" s="66">
        <f>N97</f>
        <v>600</v>
      </c>
      <c r="P109" s="67" t="str">
        <f>B97</f>
        <v>Kunda Trans</v>
      </c>
      <c r="Q109" s="72">
        <f>SUM(Q110:Q112)</f>
        <v>300</v>
      </c>
      <c r="R109" s="66">
        <f>SUM(R110:R112)</f>
        <v>480</v>
      </c>
      <c r="S109" s="66">
        <f>R113</f>
        <v>0</v>
      </c>
      <c r="T109" s="67" t="str">
        <f>B113</f>
        <v>Kunda Auto</v>
      </c>
      <c r="U109" s="72">
        <f>SUM(U110:U112)</f>
        <v>261</v>
      </c>
      <c r="V109" s="66">
        <f>SUM(V110:V112)</f>
        <v>441</v>
      </c>
      <c r="W109" s="66">
        <f>V117</f>
        <v>470</v>
      </c>
      <c r="X109" s="67" t="str">
        <f>B117</f>
        <v>Aroz3D</v>
      </c>
      <c r="Y109" s="73">
        <f t="shared" si="4"/>
        <v>2315</v>
      </c>
      <c r="Z109" s="71">
        <f>SUM(Z110:Z112)</f>
        <v>1415</v>
      </c>
      <c r="AA109" s="91">
        <f>AVERAGE(AA110,AA111,AA112)</f>
        <v>154.33333333333334</v>
      </c>
      <c r="AB109" s="75">
        <f>AVERAGE(AB110,AB111,AB112)</f>
        <v>94.33333333333333</v>
      </c>
      <c r="AC109" s="382">
        <f>G110+K110+O110+S110+W110</f>
        <v>1</v>
      </c>
    </row>
    <row r="110" spans="2:29" s="62" customFormat="1" ht="17.25" customHeight="1">
      <c r="B110" s="355" t="s">
        <v>166</v>
      </c>
      <c r="C110" s="356"/>
      <c r="D110" s="76">
        <v>60</v>
      </c>
      <c r="E110" s="79">
        <v>82</v>
      </c>
      <c r="F110" s="78">
        <f>D110+E110</f>
        <v>142</v>
      </c>
      <c r="G110" s="373">
        <v>0</v>
      </c>
      <c r="H110" s="374"/>
      <c r="I110" s="79">
        <v>78</v>
      </c>
      <c r="J110" s="78">
        <f>D110+I110</f>
        <v>138</v>
      </c>
      <c r="K110" s="373">
        <v>0</v>
      </c>
      <c r="L110" s="374"/>
      <c r="M110" s="79">
        <v>106</v>
      </c>
      <c r="N110" s="78">
        <f>D110+M110</f>
        <v>166</v>
      </c>
      <c r="O110" s="373">
        <v>0</v>
      </c>
      <c r="P110" s="374"/>
      <c r="Q110" s="77">
        <v>131</v>
      </c>
      <c r="R110" s="80">
        <f>D110+Q110</f>
        <v>191</v>
      </c>
      <c r="S110" s="373">
        <v>1</v>
      </c>
      <c r="T110" s="374"/>
      <c r="U110" s="77">
        <v>89</v>
      </c>
      <c r="V110" s="80">
        <f>D110+U110</f>
        <v>149</v>
      </c>
      <c r="W110" s="373">
        <v>0</v>
      </c>
      <c r="X110" s="374"/>
      <c r="Y110" s="78">
        <f t="shared" si="4"/>
        <v>786</v>
      </c>
      <c r="Z110" s="79">
        <f>E110+I110+M110+Q110+U110</f>
        <v>486</v>
      </c>
      <c r="AA110" s="81">
        <f>AVERAGE(F110,J110,N110,R110,V110)</f>
        <v>157.2</v>
      </c>
      <c r="AB110" s="82">
        <f>AVERAGE(F110,J110,N110,R110,V110)-D110</f>
        <v>97.19999999999999</v>
      </c>
      <c r="AC110" s="383"/>
    </row>
    <row r="111" spans="2:29" s="62" customFormat="1" ht="17.25" customHeight="1">
      <c r="B111" s="355" t="s">
        <v>143</v>
      </c>
      <c r="C111" s="356"/>
      <c r="D111" s="76">
        <v>60</v>
      </c>
      <c r="E111" s="95">
        <v>103</v>
      </c>
      <c r="F111" s="78">
        <f>D111+E111</f>
        <v>163</v>
      </c>
      <c r="G111" s="375"/>
      <c r="H111" s="376"/>
      <c r="I111" s="79">
        <v>98</v>
      </c>
      <c r="J111" s="78">
        <f>D111+I111</f>
        <v>158</v>
      </c>
      <c r="K111" s="375"/>
      <c r="L111" s="376"/>
      <c r="M111" s="79">
        <v>129</v>
      </c>
      <c r="N111" s="78">
        <f>D111+M111</f>
        <v>189</v>
      </c>
      <c r="O111" s="375"/>
      <c r="P111" s="376"/>
      <c r="Q111" s="77">
        <v>102</v>
      </c>
      <c r="R111" s="80">
        <f>D111+Q111</f>
        <v>162</v>
      </c>
      <c r="S111" s="375"/>
      <c r="T111" s="376"/>
      <c r="U111" s="77">
        <v>105</v>
      </c>
      <c r="V111" s="80">
        <f>D111+U111</f>
        <v>165</v>
      </c>
      <c r="W111" s="375"/>
      <c r="X111" s="376"/>
      <c r="Y111" s="78">
        <f t="shared" si="4"/>
        <v>837</v>
      </c>
      <c r="Z111" s="79">
        <f>E111+I111+M111+Q111+U111</f>
        <v>537</v>
      </c>
      <c r="AA111" s="81">
        <f>AVERAGE(F111,J111,N111,R111,V111)</f>
        <v>167.4</v>
      </c>
      <c r="AB111" s="82">
        <f>AVERAGE(F111,J111,N111,R111,V111)-D111</f>
        <v>107.4</v>
      </c>
      <c r="AC111" s="383"/>
    </row>
    <row r="112" spans="2:29" s="62" customFormat="1" ht="17.25" customHeight="1" thickBot="1">
      <c r="B112" s="353" t="s">
        <v>210</v>
      </c>
      <c r="C112" s="379"/>
      <c r="D112" s="83">
        <v>60</v>
      </c>
      <c r="E112" s="84">
        <v>75</v>
      </c>
      <c r="F112" s="85">
        <f>D112+E112</f>
        <v>135</v>
      </c>
      <c r="G112" s="377"/>
      <c r="H112" s="378"/>
      <c r="I112" s="86">
        <v>97</v>
      </c>
      <c r="J112" s="85">
        <f>D112+I112</f>
        <v>157</v>
      </c>
      <c r="K112" s="377"/>
      <c r="L112" s="378"/>
      <c r="M112" s="86">
        <v>86</v>
      </c>
      <c r="N112" s="78">
        <f>D112+M112</f>
        <v>146</v>
      </c>
      <c r="O112" s="377"/>
      <c r="P112" s="378"/>
      <c r="Q112" s="84">
        <v>67</v>
      </c>
      <c r="R112" s="274">
        <f>D112+Q112</f>
        <v>127</v>
      </c>
      <c r="S112" s="377"/>
      <c r="T112" s="378"/>
      <c r="U112" s="84">
        <v>67</v>
      </c>
      <c r="V112" s="85">
        <f>D112+U112</f>
        <v>127</v>
      </c>
      <c r="W112" s="377"/>
      <c r="X112" s="378"/>
      <c r="Y112" s="85">
        <f t="shared" si="4"/>
        <v>692</v>
      </c>
      <c r="Z112" s="86">
        <f>E112+I112+M112+Q112+U112</f>
        <v>392</v>
      </c>
      <c r="AA112" s="87">
        <f>AVERAGE(F112,J112,N112,R112,V112)</f>
        <v>138.4</v>
      </c>
      <c r="AB112" s="88">
        <f>AVERAGE(F112,J112,N112,R112,V112)-D112</f>
        <v>78.4</v>
      </c>
      <c r="AC112" s="384"/>
    </row>
    <row r="113" spans="2:29" s="62" customFormat="1" ht="48.75" customHeight="1">
      <c r="B113" s="399" t="s">
        <v>75</v>
      </c>
      <c r="C113" s="400"/>
      <c r="D113" s="63">
        <f>SUM(D114:D116)</f>
        <v>0</v>
      </c>
      <c r="E113" s="64">
        <f>SUM(E114:E116)</f>
        <v>0</v>
      </c>
      <c r="F113" s="66">
        <f>SUM(F114:F116)</f>
        <v>0</v>
      </c>
      <c r="G113" s="66">
        <f>F101</f>
        <v>489</v>
      </c>
      <c r="H113" s="67" t="str">
        <f>B101</f>
        <v>Lajos</v>
      </c>
      <c r="I113" s="108">
        <f>SUM(I114:I116)</f>
        <v>0</v>
      </c>
      <c r="J113" s="69">
        <f>SUM(J114:J116)</f>
        <v>0</v>
      </c>
      <c r="K113" s="66">
        <f>J97</f>
        <v>518</v>
      </c>
      <c r="L113" s="67" t="str">
        <f>B97</f>
        <v>Kunda Trans</v>
      </c>
      <c r="M113" s="72">
        <f>SUM(M114:M116)</f>
        <v>0</v>
      </c>
      <c r="N113" s="66">
        <f>SUM(N114:N116)</f>
        <v>0</v>
      </c>
      <c r="O113" s="66">
        <f>N117</f>
        <v>406</v>
      </c>
      <c r="P113" s="67" t="str">
        <f>B117</f>
        <v>Aroz3D</v>
      </c>
      <c r="Q113" s="72">
        <f>SUM(Q114:Q116)</f>
        <v>0</v>
      </c>
      <c r="R113" s="66">
        <f>SUM(R114:R116)</f>
        <v>0</v>
      </c>
      <c r="S113" s="66">
        <f>R109</f>
        <v>480</v>
      </c>
      <c r="T113" s="67" t="str">
        <f>B109</f>
        <v>Ferrel</v>
      </c>
      <c r="U113" s="72">
        <f>SUM(U114:U116)</f>
        <v>0</v>
      </c>
      <c r="V113" s="66">
        <f>SUM(V114:V116)</f>
        <v>0</v>
      </c>
      <c r="W113" s="66">
        <f>V105</f>
        <v>437</v>
      </c>
      <c r="X113" s="67" t="str">
        <f>B105</f>
        <v>Rakvere Teater</v>
      </c>
      <c r="Y113" s="73">
        <f t="shared" si="4"/>
        <v>0</v>
      </c>
      <c r="Z113" s="71">
        <f>SUM(Z114:Z116)</f>
        <v>0</v>
      </c>
      <c r="AA113" s="91" t="e">
        <f>AVERAGE(AA114,AA115,AA116)</f>
        <v>#DIV/0!</v>
      </c>
      <c r="AB113" s="75" t="e">
        <f>AVERAGE(AB114,AB115,AB116)</f>
        <v>#DIV/0!</v>
      </c>
      <c r="AC113" s="382">
        <f>G114+K114+O114+S114+W114</f>
        <v>0</v>
      </c>
    </row>
    <row r="114" spans="2:29" s="62" customFormat="1" ht="17.25" customHeight="1">
      <c r="B114" s="357"/>
      <c r="C114" s="354"/>
      <c r="D114" s="275"/>
      <c r="E114" s="79"/>
      <c r="F114" s="78"/>
      <c r="G114" s="373">
        <v>0</v>
      </c>
      <c r="H114" s="374"/>
      <c r="I114" s="79"/>
      <c r="J114" s="78"/>
      <c r="K114" s="373">
        <v>0</v>
      </c>
      <c r="L114" s="374"/>
      <c r="M114" s="79"/>
      <c r="N114" s="78"/>
      <c r="O114" s="373">
        <v>0</v>
      </c>
      <c r="P114" s="374"/>
      <c r="Q114" s="77"/>
      <c r="R114" s="80"/>
      <c r="S114" s="373">
        <v>0</v>
      </c>
      <c r="T114" s="374"/>
      <c r="U114" s="77"/>
      <c r="V114" s="80"/>
      <c r="W114" s="373">
        <v>0</v>
      </c>
      <c r="X114" s="374"/>
      <c r="Y114" s="78">
        <f t="shared" si="4"/>
        <v>0</v>
      </c>
      <c r="Z114" s="79">
        <f>E114+I114+M114+Q114+U114</f>
        <v>0</v>
      </c>
      <c r="AA114" s="81" t="e">
        <f>AVERAGE(F114,J114,N114,R114,V114)</f>
        <v>#DIV/0!</v>
      </c>
      <c r="AB114" s="82" t="e">
        <f>AVERAGE(F114,J114,N114,R114,V114)-D114</f>
        <v>#DIV/0!</v>
      </c>
      <c r="AC114" s="383"/>
    </row>
    <row r="115" spans="2:29" s="62" customFormat="1" ht="17.25" customHeight="1">
      <c r="B115" s="351"/>
      <c r="C115" s="352"/>
      <c r="D115" s="275"/>
      <c r="E115" s="77"/>
      <c r="F115" s="78"/>
      <c r="G115" s="375"/>
      <c r="H115" s="376"/>
      <c r="I115" s="79"/>
      <c r="J115" s="78"/>
      <c r="K115" s="375"/>
      <c r="L115" s="376"/>
      <c r="M115" s="79"/>
      <c r="N115" s="78"/>
      <c r="O115" s="375"/>
      <c r="P115" s="376"/>
      <c r="Q115" s="77"/>
      <c r="R115" s="80"/>
      <c r="S115" s="375"/>
      <c r="T115" s="376"/>
      <c r="U115" s="77"/>
      <c r="V115" s="80"/>
      <c r="W115" s="375"/>
      <c r="X115" s="376"/>
      <c r="Y115" s="78">
        <f t="shared" si="4"/>
        <v>0</v>
      </c>
      <c r="Z115" s="79">
        <f>E115+I115+M115+Q115+U115</f>
        <v>0</v>
      </c>
      <c r="AA115" s="81" t="e">
        <f>AVERAGE(F115,J115,N115,R115,V115)</f>
        <v>#DIV/0!</v>
      </c>
      <c r="AB115" s="82" t="e">
        <f>AVERAGE(F115,J115,N115,R115,V115)-D115</f>
        <v>#DIV/0!</v>
      </c>
      <c r="AC115" s="383"/>
    </row>
    <row r="116" spans="2:29" s="62" customFormat="1" ht="17.25" customHeight="1" thickBot="1">
      <c r="B116" s="424"/>
      <c r="C116" s="425"/>
      <c r="D116" s="244"/>
      <c r="E116" s="84"/>
      <c r="F116" s="85"/>
      <c r="G116" s="377"/>
      <c r="H116" s="378"/>
      <c r="I116" s="86"/>
      <c r="J116" s="85"/>
      <c r="K116" s="377"/>
      <c r="L116" s="378"/>
      <c r="M116" s="86"/>
      <c r="N116" s="85"/>
      <c r="O116" s="377"/>
      <c r="P116" s="378"/>
      <c r="Q116" s="84"/>
      <c r="R116" s="274"/>
      <c r="S116" s="377"/>
      <c r="T116" s="378"/>
      <c r="U116" s="84"/>
      <c r="V116" s="274"/>
      <c r="W116" s="377"/>
      <c r="X116" s="378"/>
      <c r="Y116" s="85">
        <f t="shared" si="4"/>
        <v>0</v>
      </c>
      <c r="Z116" s="86">
        <f>E116+I116+M116+Q116+U116</f>
        <v>0</v>
      </c>
      <c r="AA116" s="87" t="e">
        <f>AVERAGE(F116,J116,N116,R116,V116)</f>
        <v>#DIV/0!</v>
      </c>
      <c r="AB116" s="88" t="e">
        <f>AVERAGE(F116,J116,N116,R116,V116)-D116</f>
        <v>#DIV/0!</v>
      </c>
      <c r="AC116" s="384"/>
    </row>
    <row r="117" spans="2:29" s="62" customFormat="1" ht="49.5" customHeight="1">
      <c r="B117" s="380" t="s">
        <v>73</v>
      </c>
      <c r="C117" s="381"/>
      <c r="D117" s="89">
        <f>SUM(D118:D120)</f>
        <v>176</v>
      </c>
      <c r="E117" s="64">
        <f>SUM(E118:E120)</f>
        <v>268</v>
      </c>
      <c r="F117" s="66">
        <f>SUM(F118:F120)</f>
        <v>444</v>
      </c>
      <c r="G117" s="66">
        <f>F97</f>
        <v>575</v>
      </c>
      <c r="H117" s="67" t="str">
        <f>B97</f>
        <v>Kunda Trans</v>
      </c>
      <c r="I117" s="108">
        <f>SUM(I118:I120)</f>
        <v>329</v>
      </c>
      <c r="J117" s="69">
        <f>SUM(J118:J120)</f>
        <v>505</v>
      </c>
      <c r="K117" s="66">
        <f>J105</f>
        <v>418</v>
      </c>
      <c r="L117" s="67" t="str">
        <f>B105</f>
        <v>Rakvere Teater</v>
      </c>
      <c r="M117" s="72">
        <f>SUM(M118:M120)</f>
        <v>230</v>
      </c>
      <c r="N117" s="66">
        <f>SUM(N118:N120)</f>
        <v>406</v>
      </c>
      <c r="O117" s="66">
        <f>N113</f>
        <v>0</v>
      </c>
      <c r="P117" s="67" t="str">
        <f>B113</f>
        <v>Kunda Auto</v>
      </c>
      <c r="Q117" s="72">
        <f>SUM(Q118:Q120)</f>
        <v>316</v>
      </c>
      <c r="R117" s="66">
        <f>SUM(R118:R120)</f>
        <v>492</v>
      </c>
      <c r="S117" s="66">
        <f>R101</f>
        <v>467</v>
      </c>
      <c r="T117" s="67" t="str">
        <f>B101</f>
        <v>Lajos</v>
      </c>
      <c r="U117" s="72">
        <f>SUM(U118:U120)</f>
        <v>294</v>
      </c>
      <c r="V117" s="66">
        <f>SUM(V118:V120)</f>
        <v>470</v>
      </c>
      <c r="W117" s="66">
        <f>V109</f>
        <v>441</v>
      </c>
      <c r="X117" s="67" t="str">
        <f>B109</f>
        <v>Ferrel</v>
      </c>
      <c r="Y117" s="73">
        <f t="shared" si="4"/>
        <v>2317</v>
      </c>
      <c r="Z117" s="71">
        <f>SUM(Z118:Z120)</f>
        <v>1437</v>
      </c>
      <c r="AA117" s="91">
        <f>AVERAGE(AA118,AA119,AA120)</f>
        <v>154.46666666666667</v>
      </c>
      <c r="AB117" s="75">
        <f>AVERAGE(AB118,AB119,AB120)</f>
        <v>95.8</v>
      </c>
      <c r="AC117" s="382">
        <f>G118+K118+O118+S118+W118</f>
        <v>4</v>
      </c>
    </row>
    <row r="118" spans="2:29" s="62" customFormat="1" ht="18.75" customHeight="1">
      <c r="B118" s="355" t="s">
        <v>114</v>
      </c>
      <c r="C118" s="356"/>
      <c r="D118" s="76">
        <v>60</v>
      </c>
      <c r="E118" s="77">
        <v>72</v>
      </c>
      <c r="F118" s="78">
        <f>D118+E118</f>
        <v>132</v>
      </c>
      <c r="G118" s="373">
        <v>0</v>
      </c>
      <c r="H118" s="374"/>
      <c r="I118" s="79">
        <v>68</v>
      </c>
      <c r="J118" s="78">
        <f>D118+I118</f>
        <v>128</v>
      </c>
      <c r="K118" s="373">
        <v>1</v>
      </c>
      <c r="L118" s="374"/>
      <c r="M118" s="79">
        <v>54</v>
      </c>
      <c r="N118" s="78">
        <f>D118+M118</f>
        <v>114</v>
      </c>
      <c r="O118" s="373">
        <v>1</v>
      </c>
      <c r="P118" s="374"/>
      <c r="Q118" s="77">
        <v>81</v>
      </c>
      <c r="R118" s="80">
        <f>D118+Q118</f>
        <v>141</v>
      </c>
      <c r="S118" s="373">
        <v>1</v>
      </c>
      <c r="T118" s="374"/>
      <c r="U118" s="77">
        <v>55</v>
      </c>
      <c r="V118" s="80">
        <f>D118+U118</f>
        <v>115</v>
      </c>
      <c r="W118" s="373">
        <v>1</v>
      </c>
      <c r="X118" s="374"/>
      <c r="Y118" s="78">
        <f>F118+J118+N118+R118+V118</f>
        <v>630</v>
      </c>
      <c r="Z118" s="79">
        <f>E118+I118+M118+Q118+U118</f>
        <v>330</v>
      </c>
      <c r="AA118" s="81">
        <f>AVERAGE(F118,J118,N118,R118,V118)</f>
        <v>126</v>
      </c>
      <c r="AB118" s="82">
        <f>AVERAGE(F118,J118,N118,R118,V118)-D118</f>
        <v>66</v>
      </c>
      <c r="AC118" s="383"/>
    </row>
    <row r="119" spans="2:29" s="62" customFormat="1" ht="18" customHeight="1">
      <c r="B119" s="371" t="s">
        <v>119</v>
      </c>
      <c r="C119" s="372"/>
      <c r="D119" s="76">
        <v>60</v>
      </c>
      <c r="E119" s="77">
        <v>102</v>
      </c>
      <c r="F119" s="78">
        <f>D119+E119</f>
        <v>162</v>
      </c>
      <c r="G119" s="375"/>
      <c r="H119" s="376"/>
      <c r="I119" s="79">
        <v>134</v>
      </c>
      <c r="J119" s="78">
        <f>D119+I119</f>
        <v>194</v>
      </c>
      <c r="K119" s="375"/>
      <c r="L119" s="376"/>
      <c r="M119" s="79">
        <v>85</v>
      </c>
      <c r="N119" s="78">
        <f>D119+M119</f>
        <v>145</v>
      </c>
      <c r="O119" s="375"/>
      <c r="P119" s="376"/>
      <c r="Q119" s="77">
        <v>115</v>
      </c>
      <c r="R119" s="80">
        <f>D119+Q119</f>
        <v>175</v>
      </c>
      <c r="S119" s="375"/>
      <c r="T119" s="376"/>
      <c r="U119" s="77">
        <v>95</v>
      </c>
      <c r="V119" s="80">
        <f>D119+U119</f>
        <v>155</v>
      </c>
      <c r="W119" s="375"/>
      <c r="X119" s="376"/>
      <c r="Y119" s="78">
        <f>F119+J119+N119+R119+V119</f>
        <v>831</v>
      </c>
      <c r="Z119" s="79">
        <f>E119+I119+M119+Q119+U119</f>
        <v>531</v>
      </c>
      <c r="AA119" s="81">
        <f>AVERAGE(F119,J119,N119,R119,V119)</f>
        <v>166.2</v>
      </c>
      <c r="AB119" s="82">
        <f>AVERAGE(F119,J119,N119,R119,V119)-D119</f>
        <v>106.19999999999999</v>
      </c>
      <c r="AC119" s="383"/>
    </row>
    <row r="120" spans="2:29" s="62" customFormat="1" ht="18" customHeight="1" thickBot="1">
      <c r="B120" s="366" t="s">
        <v>115</v>
      </c>
      <c r="C120" s="367"/>
      <c r="D120" s="83">
        <v>56</v>
      </c>
      <c r="E120" s="84">
        <v>94</v>
      </c>
      <c r="F120" s="85">
        <f>D120+E120</f>
        <v>150</v>
      </c>
      <c r="G120" s="377"/>
      <c r="H120" s="378"/>
      <c r="I120" s="86">
        <v>127</v>
      </c>
      <c r="J120" s="85">
        <f>D120+I120</f>
        <v>183</v>
      </c>
      <c r="K120" s="377"/>
      <c r="L120" s="378"/>
      <c r="M120" s="86">
        <v>91</v>
      </c>
      <c r="N120" s="85">
        <f>D120+M120</f>
        <v>147</v>
      </c>
      <c r="O120" s="377"/>
      <c r="P120" s="378"/>
      <c r="Q120" s="86">
        <v>120</v>
      </c>
      <c r="R120" s="85">
        <f>D120+Q120</f>
        <v>176</v>
      </c>
      <c r="S120" s="377"/>
      <c r="T120" s="378"/>
      <c r="U120" s="86">
        <v>144</v>
      </c>
      <c r="V120" s="85">
        <f>D120+U120</f>
        <v>200</v>
      </c>
      <c r="W120" s="377"/>
      <c r="X120" s="378"/>
      <c r="Y120" s="85">
        <f>F120+J120+N120+R120+V120</f>
        <v>856</v>
      </c>
      <c r="Z120" s="86">
        <f>E120+I120+M120+Q120+U120</f>
        <v>576</v>
      </c>
      <c r="AA120" s="87">
        <f>AVERAGE(F120,J120,N120,R120,V120)</f>
        <v>171.2</v>
      </c>
      <c r="AB120" s="88">
        <f>AVERAGE(F120,J120,N120,R120,V120)-D120</f>
        <v>115.19999999999999</v>
      </c>
      <c r="AC120" s="384"/>
    </row>
    <row r="121" spans="2:29" s="62" customFormat="1" ht="18">
      <c r="B121" s="111"/>
      <c r="C121" s="111"/>
      <c r="D121" s="97"/>
      <c r="E121" s="98"/>
      <c r="F121" s="99"/>
      <c r="G121" s="100"/>
      <c r="H121" s="100"/>
      <c r="I121" s="98"/>
      <c r="J121" s="99"/>
      <c r="K121" s="100"/>
      <c r="L121" s="100"/>
      <c r="M121" s="98"/>
      <c r="N121" s="99"/>
      <c r="O121" s="100"/>
      <c r="P121" s="100"/>
      <c r="Q121" s="98"/>
      <c r="R121" s="99"/>
      <c r="S121" s="100"/>
      <c r="T121" s="100"/>
      <c r="U121" s="98"/>
      <c r="V121" s="99"/>
      <c r="W121" s="100"/>
      <c r="X121" s="100"/>
      <c r="Y121" s="99"/>
      <c r="Z121" s="109"/>
      <c r="AA121" s="102"/>
      <c r="AB121" s="101"/>
      <c r="AC121" s="103"/>
    </row>
    <row r="122" spans="2:29" ht="16.5">
      <c r="B122" s="1"/>
      <c r="C122" s="1"/>
      <c r="D122" s="1"/>
      <c r="E122" s="42"/>
      <c r="F122" s="43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42"/>
    </row>
    <row r="123" spans="2:29" ht="27.75" customHeight="1">
      <c r="B123" s="1"/>
      <c r="C123" s="1"/>
      <c r="D123" s="1"/>
      <c r="E123" s="42"/>
      <c r="F123" s="43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42"/>
    </row>
    <row r="124" spans="2:7" ht="20.25">
      <c r="B124" s="180"/>
      <c r="C124" s="181"/>
      <c r="D124" s="181"/>
      <c r="E124" s="181"/>
      <c r="F124" s="181"/>
      <c r="G124" s="182"/>
    </row>
  </sheetData>
  <mergeCells count="292">
    <mergeCell ref="W2:Z3"/>
    <mergeCell ref="B4:C4"/>
    <mergeCell ref="G4:H4"/>
    <mergeCell ref="K4:L4"/>
    <mergeCell ref="O4:P4"/>
    <mergeCell ref="S4:T4"/>
    <mergeCell ref="W4:X4"/>
    <mergeCell ref="G2:S3"/>
    <mergeCell ref="B5:C5"/>
    <mergeCell ref="G5:H5"/>
    <mergeCell ref="K5:L5"/>
    <mergeCell ref="O5:P5"/>
    <mergeCell ref="S5:T5"/>
    <mergeCell ref="W5:X5"/>
    <mergeCell ref="B6:C6"/>
    <mergeCell ref="AC6:AC9"/>
    <mergeCell ref="B7:C7"/>
    <mergeCell ref="G7:H9"/>
    <mergeCell ref="K7:L9"/>
    <mergeCell ref="O7:P9"/>
    <mergeCell ref="S7:T9"/>
    <mergeCell ref="W7:X9"/>
    <mergeCell ref="B8:C8"/>
    <mergeCell ref="B9:C9"/>
    <mergeCell ref="B10:C10"/>
    <mergeCell ref="AC10:AC13"/>
    <mergeCell ref="G11:H13"/>
    <mergeCell ref="K11:L13"/>
    <mergeCell ref="O11:P13"/>
    <mergeCell ref="S11:T13"/>
    <mergeCell ref="W11:X13"/>
    <mergeCell ref="B12:C12"/>
    <mergeCell ref="B13:C13"/>
    <mergeCell ref="B14:C14"/>
    <mergeCell ref="AC14:AC17"/>
    <mergeCell ref="B15:C15"/>
    <mergeCell ref="G15:H17"/>
    <mergeCell ref="K15:L17"/>
    <mergeCell ref="O15:P17"/>
    <mergeCell ref="S15:T17"/>
    <mergeCell ref="W15:X17"/>
    <mergeCell ref="B16:C16"/>
    <mergeCell ref="B17:C17"/>
    <mergeCell ref="B18:C18"/>
    <mergeCell ref="AC18:AC21"/>
    <mergeCell ref="B19:C19"/>
    <mergeCell ref="G19:H21"/>
    <mergeCell ref="K19:L21"/>
    <mergeCell ref="O19:P21"/>
    <mergeCell ref="S19:T21"/>
    <mergeCell ref="W19:X21"/>
    <mergeCell ref="B20:C20"/>
    <mergeCell ref="B21:C21"/>
    <mergeCell ref="B22:C22"/>
    <mergeCell ref="AC22:AC25"/>
    <mergeCell ref="B23:C23"/>
    <mergeCell ref="G23:H25"/>
    <mergeCell ref="K23:L25"/>
    <mergeCell ref="O23:P25"/>
    <mergeCell ref="S23:T25"/>
    <mergeCell ref="W23:X25"/>
    <mergeCell ref="B24:C24"/>
    <mergeCell ref="B25:C25"/>
    <mergeCell ref="B26:C26"/>
    <mergeCell ref="AC26:AC29"/>
    <mergeCell ref="B27:C27"/>
    <mergeCell ref="G27:H29"/>
    <mergeCell ref="K27:L29"/>
    <mergeCell ref="O27:P29"/>
    <mergeCell ref="S27:T29"/>
    <mergeCell ref="W27:X29"/>
    <mergeCell ref="B28:C28"/>
    <mergeCell ref="B29:C29"/>
    <mergeCell ref="F32:R33"/>
    <mergeCell ref="W32:Z33"/>
    <mergeCell ref="B34:C34"/>
    <mergeCell ref="G34:H34"/>
    <mergeCell ref="K34:L34"/>
    <mergeCell ref="O34:P34"/>
    <mergeCell ref="S34:T34"/>
    <mergeCell ref="W34:X34"/>
    <mergeCell ref="B35:C35"/>
    <mergeCell ref="G35:H35"/>
    <mergeCell ref="K35:L35"/>
    <mergeCell ref="O35:P35"/>
    <mergeCell ref="S35:T35"/>
    <mergeCell ref="W35:X35"/>
    <mergeCell ref="B36:C36"/>
    <mergeCell ref="AC36:AC39"/>
    <mergeCell ref="B37:C37"/>
    <mergeCell ref="G37:H39"/>
    <mergeCell ref="K37:L39"/>
    <mergeCell ref="O37:P39"/>
    <mergeCell ref="S37:T39"/>
    <mergeCell ref="W37:X39"/>
    <mergeCell ref="B38:C38"/>
    <mergeCell ref="B39:C39"/>
    <mergeCell ref="B40:C40"/>
    <mergeCell ref="AC40:AC43"/>
    <mergeCell ref="G41:H43"/>
    <mergeCell ref="K41:L43"/>
    <mergeCell ref="O41:P43"/>
    <mergeCell ref="S41:T43"/>
    <mergeCell ref="W41:X43"/>
    <mergeCell ref="B43:C43"/>
    <mergeCell ref="B44:C44"/>
    <mergeCell ref="AC44:AC47"/>
    <mergeCell ref="B45:C45"/>
    <mergeCell ref="G45:H47"/>
    <mergeCell ref="K45:L47"/>
    <mergeCell ref="O45:P47"/>
    <mergeCell ref="S45:T47"/>
    <mergeCell ref="W45:X47"/>
    <mergeCell ref="B46:C46"/>
    <mergeCell ref="B47:C47"/>
    <mergeCell ref="B48:C48"/>
    <mergeCell ref="AC48:AC51"/>
    <mergeCell ref="B49:C49"/>
    <mergeCell ref="G49:H51"/>
    <mergeCell ref="K49:L51"/>
    <mergeCell ref="O49:P51"/>
    <mergeCell ref="S49:T51"/>
    <mergeCell ref="W49:X51"/>
    <mergeCell ref="B50:C50"/>
    <mergeCell ref="B51:C51"/>
    <mergeCell ref="B52:C52"/>
    <mergeCell ref="AC52:AC55"/>
    <mergeCell ref="B53:C53"/>
    <mergeCell ref="G53:H55"/>
    <mergeCell ref="K53:L55"/>
    <mergeCell ref="O53:P55"/>
    <mergeCell ref="S53:T55"/>
    <mergeCell ref="W53:X55"/>
    <mergeCell ref="B54:C54"/>
    <mergeCell ref="B55:C55"/>
    <mergeCell ref="B56:C56"/>
    <mergeCell ref="AC56:AC59"/>
    <mergeCell ref="B57:C57"/>
    <mergeCell ref="G57:H59"/>
    <mergeCell ref="K57:L59"/>
    <mergeCell ref="O57:P59"/>
    <mergeCell ref="S57:T59"/>
    <mergeCell ref="W57:X59"/>
    <mergeCell ref="B58:C58"/>
    <mergeCell ref="B59:C59"/>
    <mergeCell ref="F62:R63"/>
    <mergeCell ref="W62:Z63"/>
    <mergeCell ref="B64:C64"/>
    <mergeCell ref="G64:H64"/>
    <mergeCell ref="K64:L64"/>
    <mergeCell ref="O64:P64"/>
    <mergeCell ref="S64:T64"/>
    <mergeCell ref="W64:X64"/>
    <mergeCell ref="B65:C65"/>
    <mergeCell ref="G65:H65"/>
    <mergeCell ref="K65:L65"/>
    <mergeCell ref="O65:P65"/>
    <mergeCell ref="S65:T65"/>
    <mergeCell ref="W65:X65"/>
    <mergeCell ref="B66:C66"/>
    <mergeCell ref="AC66:AC69"/>
    <mergeCell ref="B67:C67"/>
    <mergeCell ref="G67:H69"/>
    <mergeCell ref="K67:L69"/>
    <mergeCell ref="O67:P69"/>
    <mergeCell ref="S67:T69"/>
    <mergeCell ref="W67:X69"/>
    <mergeCell ref="B68:C68"/>
    <mergeCell ref="B69:C69"/>
    <mergeCell ref="B70:C70"/>
    <mergeCell ref="AC70:AC73"/>
    <mergeCell ref="B71:C71"/>
    <mergeCell ref="G71:H73"/>
    <mergeCell ref="K71:L73"/>
    <mergeCell ref="O71:P73"/>
    <mergeCell ref="S71:T73"/>
    <mergeCell ref="W71:X73"/>
    <mergeCell ref="B72:C72"/>
    <mergeCell ref="B74:C74"/>
    <mergeCell ref="AC74:AC77"/>
    <mergeCell ref="B75:C75"/>
    <mergeCell ref="G75:H77"/>
    <mergeCell ref="K75:L77"/>
    <mergeCell ref="O75:P77"/>
    <mergeCell ref="S75:T77"/>
    <mergeCell ref="W75:X77"/>
    <mergeCell ref="B76:C76"/>
    <mergeCell ref="B77:C77"/>
    <mergeCell ref="B78:C78"/>
    <mergeCell ref="AC78:AC81"/>
    <mergeCell ref="B79:C79"/>
    <mergeCell ref="G79:H81"/>
    <mergeCell ref="K79:L81"/>
    <mergeCell ref="O79:P81"/>
    <mergeCell ref="S79:T81"/>
    <mergeCell ref="W79:X81"/>
    <mergeCell ref="B80:C80"/>
    <mergeCell ref="B81:C81"/>
    <mergeCell ref="B82:C82"/>
    <mergeCell ref="AC82:AC85"/>
    <mergeCell ref="B83:C83"/>
    <mergeCell ref="G83:H85"/>
    <mergeCell ref="K83:L85"/>
    <mergeCell ref="O83:P85"/>
    <mergeCell ref="S83:T85"/>
    <mergeCell ref="W83:X85"/>
    <mergeCell ref="B84:C84"/>
    <mergeCell ref="B85:C85"/>
    <mergeCell ref="B86:C86"/>
    <mergeCell ref="AC86:AC89"/>
    <mergeCell ref="B87:C87"/>
    <mergeCell ref="G87:H89"/>
    <mergeCell ref="K87:L89"/>
    <mergeCell ref="O87:P89"/>
    <mergeCell ref="S87:T89"/>
    <mergeCell ref="W87:X89"/>
    <mergeCell ref="B88:C88"/>
    <mergeCell ref="B89:C89"/>
    <mergeCell ref="F93:R94"/>
    <mergeCell ref="W93:Z94"/>
    <mergeCell ref="B95:C95"/>
    <mergeCell ref="G95:H95"/>
    <mergeCell ref="K95:L95"/>
    <mergeCell ref="O95:P95"/>
    <mergeCell ref="S95:T95"/>
    <mergeCell ref="W95:X95"/>
    <mergeCell ref="B96:C96"/>
    <mergeCell ref="G96:H96"/>
    <mergeCell ref="K96:L96"/>
    <mergeCell ref="O96:P96"/>
    <mergeCell ref="S96:T96"/>
    <mergeCell ref="W96:X96"/>
    <mergeCell ref="B97:C97"/>
    <mergeCell ref="AC97:AC100"/>
    <mergeCell ref="B98:C98"/>
    <mergeCell ref="G98:H100"/>
    <mergeCell ref="K98:L100"/>
    <mergeCell ref="O98:P100"/>
    <mergeCell ref="S98:T100"/>
    <mergeCell ref="W98:X100"/>
    <mergeCell ref="B99:C99"/>
    <mergeCell ref="B100:C100"/>
    <mergeCell ref="B101:C101"/>
    <mergeCell ref="AC101:AC104"/>
    <mergeCell ref="B102:C102"/>
    <mergeCell ref="G102:H104"/>
    <mergeCell ref="K102:L104"/>
    <mergeCell ref="O102:P104"/>
    <mergeCell ref="S102:T104"/>
    <mergeCell ref="W102:X104"/>
    <mergeCell ref="B105:C105"/>
    <mergeCell ref="B107:C107"/>
    <mergeCell ref="AC105:AC108"/>
    <mergeCell ref="G106:H108"/>
    <mergeCell ref="K106:L108"/>
    <mergeCell ref="O106:P108"/>
    <mergeCell ref="S106:T108"/>
    <mergeCell ref="W106:X108"/>
    <mergeCell ref="AC109:AC112"/>
    <mergeCell ref="B110:C110"/>
    <mergeCell ref="G110:H112"/>
    <mergeCell ref="K110:L112"/>
    <mergeCell ref="O110:P112"/>
    <mergeCell ref="S110:T112"/>
    <mergeCell ref="W110:X112"/>
    <mergeCell ref="B111:C111"/>
    <mergeCell ref="AC113:AC116"/>
    <mergeCell ref="B114:C114"/>
    <mergeCell ref="G114:H116"/>
    <mergeCell ref="K114:L116"/>
    <mergeCell ref="O114:P116"/>
    <mergeCell ref="S114:T116"/>
    <mergeCell ref="W114:X116"/>
    <mergeCell ref="B115:C115"/>
    <mergeCell ref="AC117:AC120"/>
    <mergeCell ref="B118:C118"/>
    <mergeCell ref="G118:H120"/>
    <mergeCell ref="K118:L120"/>
    <mergeCell ref="O118:P120"/>
    <mergeCell ref="S118:T120"/>
    <mergeCell ref="W118:X120"/>
    <mergeCell ref="B119:C119"/>
    <mergeCell ref="B73:C73"/>
    <mergeCell ref="B120:C120"/>
    <mergeCell ref="B116:C116"/>
    <mergeCell ref="B117:C117"/>
    <mergeCell ref="B112:C112"/>
    <mergeCell ref="B113:C113"/>
    <mergeCell ref="B108:C108"/>
    <mergeCell ref="B109:C109"/>
    <mergeCell ref="B103:C103"/>
    <mergeCell ref="B104:C104"/>
  </mergeCells>
  <conditionalFormatting sqref="W102 F102:G102 I98:I100 J98:K98 M98:M100 N98:O98 Q98:Q100 R98:S98 S118 W114 S106 S114 W110 S110 S102 Q114:R116 Z118:AA121 O110 G114 Z114:AA116 Z110:AA112 Z102:AA104 Z106:AA108 Z98:AA100 G106 F103:F104 D98:F100 K118 O114 O102 K106 U23:V25 K101:K102 O106 D110:F112 D114:F116 M110:N112 I106:J108 K114 G110 O118 I110:J112 G118 U15:V17 U11:V13 M83:N85 Q27:R30 V8:V9 W45 V106:W106 I67:I69 J67:K67 M49:N51 U41:V43 Q19:R21 U110:V112 K83 U114:V116 W118 D7:E9 F7:G7 I7:I9 J7:K7 M7:M9 N7:O7 Q7:Q9 R7:S7 U7:U9 V7:W7 D37:E39 F37:G37 I37:I39 J37:K37 M37:M39 N37:O37 Q37:Q39 R37:S37 Q45:R47 Q49:R51 E67:E69 Q23:R25 M27:N30 R8:R9 U19:V21 Q11:R13 W23 Z27:AA30 M15:N17 G19 Z23:AA25 Z19:AA21 Z11:AA13 S23 Z15:AA17 O23 Z7:AA9 K23 G11 G15 Q79:R81 U45:V47 I15:J17 I19:J21 U49:V51 D11:F13 Q57:R60 R38:R39 W11 I27:J30 S11 I11:J13 O11 F8:F9 K10:K11 Q41:R43 M53:N55 W15 N8:N9 S15 D27:F30 O15 D19:F21 K15 D15:F17 W19 M11:N13 S19 J8:J9 O19 D23:F25 K19 V38:V39 Q53:R55 W27 M19:N21 S27 I23:J25 O27 U53:V55 K27 U57:V60 G27 M23:N25 W53 Z57:AA60 O49 G49 G53 Z53:AA55 Z49:AA51 Z41:AA43 S53 Z45:AA47 Z37:AA39 G41 G45 U87:V91 K45 K57 O57 U83:V85 F38:F39 Q87:R91 Q75:R77 W41 O41 S41 U75:V77 D45:F47 K40:K41 Q83:R85 M87:N91 O53 S45 K53 D49:F51 V68:V69 I83:J85 W49 M57:N60 S49 K49 D53:F55 U71:V73 Q71:R73 W57 I57:J60 S57 I49:J51 U79:V81 D41:F43 G23 G57 D67:D68 W83 Z87:AA91 M75:N77 G79 G83 Z83:AA85 Z79:AA81 Z71:AA73 S83 Z75:AA77 Z67:AA69 G71 G75 W98 O71 K87 R68:R69 O83 D71:F73 W71 I87:J91 S71 U106:U108 D75:F77 K70:K71 F67:G67 W75 M67:N69 S75 O87 D79:F81 W79 M71:N73 S79 K79 K75 Q118:R121 D83:F85 W87 M79:N81 S87 I79:J81 O75 F68:F69 Q67:Q69 G87 R67:S67 U67:U69 V67:W67 Q15:R17 D106:F108 K110 M114:N116 U118:V121 O79 U37:U39 V37:W37 U102:V104 D118:F121 J99:J100 I102:J104 I114:J116 I118:J121 N99:N100 M102:N104 M106:N108 M118:N121 R99:R100 Q102:R104 Q106:R108 Q110:R112 U98:V100 V107:V108 D87:F91 J68:J69 I71:J73 I75:J77 D57:F60 J38:J39 I41:J43 I45:J47 N38:N39 M41:N43 M45:N47 I53:J55 O45 D102:E104 G98 O67 U27:V30">
    <cfRule type="cellIs" priority="1" dxfId="1" operator="between" stopIfTrue="1">
      <formula>200</formula>
      <formula>300</formula>
    </cfRule>
  </conditionalFormatting>
  <conditionalFormatting sqref="AB95:AB121 AB64:AB91 AB4:AB30 AB34:AB60">
    <cfRule type="cellIs" priority="2" dxfId="0" operator="between" stopIfTrue="1">
      <formula>200</formula>
      <formula>300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AC130"/>
  <sheetViews>
    <sheetView zoomScale="80" zoomScaleNormal="80" workbookViewId="0" topLeftCell="A1">
      <selection activeCell="D6" sqref="D6"/>
    </sheetView>
  </sheetViews>
  <sheetFormatPr defaultColWidth="9.140625" defaultRowHeight="12.75"/>
  <cols>
    <col min="1" max="1" width="1.421875" style="40" customWidth="1"/>
    <col min="2" max="2" width="18.421875" style="40" customWidth="1"/>
    <col min="3" max="3" width="11.57421875" style="40" customWidth="1"/>
    <col min="4" max="4" width="7.421875" style="40" customWidth="1"/>
    <col min="5" max="5" width="7.57421875" style="117" hidden="1" customWidth="1"/>
    <col min="6" max="6" width="7.7109375" style="118" customWidth="1"/>
    <col min="7" max="7" width="7.7109375" style="40" customWidth="1"/>
    <col min="8" max="8" width="9.00390625" style="40" customWidth="1"/>
    <col min="9" max="9" width="7.28125" style="40" hidden="1" customWidth="1"/>
    <col min="10" max="11" width="7.7109375" style="40" customWidth="1"/>
    <col min="12" max="12" width="9.00390625" style="40" customWidth="1"/>
    <col min="13" max="13" width="7.00390625" style="40" hidden="1" customWidth="1"/>
    <col min="14" max="15" width="7.7109375" style="40" customWidth="1"/>
    <col min="16" max="16" width="9.00390625" style="40" customWidth="1"/>
    <col min="17" max="17" width="7.00390625" style="40" hidden="1" customWidth="1"/>
    <col min="18" max="19" width="7.7109375" style="40" customWidth="1"/>
    <col min="20" max="20" width="9.00390625" style="40" customWidth="1"/>
    <col min="21" max="21" width="6.8515625" style="40" hidden="1" customWidth="1"/>
    <col min="22" max="23" width="7.7109375" style="40" customWidth="1"/>
    <col min="24" max="24" width="8.8515625" style="40" customWidth="1"/>
    <col min="25" max="28" width="10.7109375" style="40" customWidth="1"/>
    <col min="29" max="29" width="16.421875" style="117" customWidth="1"/>
    <col min="30" max="16384" width="9.140625" style="40" customWidth="1"/>
  </cols>
  <sheetData>
    <row r="1" spans="2:29" ht="19.5" customHeight="1">
      <c r="B1" s="41"/>
      <c r="C1" s="41"/>
      <c r="D1" s="41"/>
      <c r="E1" s="42"/>
      <c r="F1" s="4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42"/>
    </row>
    <row r="2" spans="2:29" ht="19.5" customHeight="1">
      <c r="B2" s="41"/>
      <c r="C2" s="41"/>
      <c r="D2" s="41"/>
      <c r="E2" s="42"/>
      <c r="F2" s="4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42"/>
    </row>
    <row r="3" spans="2:29" ht="19.5" customHeight="1">
      <c r="B3" s="268"/>
      <c r="C3" s="41"/>
      <c r="D3" s="41"/>
      <c r="E3" s="42"/>
      <c r="G3" s="440" t="s">
        <v>222</v>
      </c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1"/>
      <c r="U3" s="1"/>
      <c r="V3" s="1"/>
      <c r="W3" s="392" t="s">
        <v>79</v>
      </c>
      <c r="X3" s="392"/>
      <c r="Y3" s="392"/>
      <c r="Z3" s="392"/>
      <c r="AA3" s="1"/>
      <c r="AB3" s="1"/>
      <c r="AC3" s="42"/>
    </row>
    <row r="4" spans="2:29" ht="34.5" customHeight="1" thickBot="1">
      <c r="B4" s="204" t="s">
        <v>66</v>
      </c>
      <c r="C4" s="269"/>
      <c r="D4" s="1"/>
      <c r="E4" s="42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1"/>
      <c r="U4" s="1"/>
      <c r="V4" s="1"/>
      <c r="W4" s="393"/>
      <c r="X4" s="393"/>
      <c r="Y4" s="393"/>
      <c r="Z4" s="393"/>
      <c r="AA4" s="1"/>
      <c r="AB4" s="1"/>
      <c r="AC4" s="42"/>
    </row>
    <row r="5" spans="2:29" s="44" customFormat="1" ht="17.25" customHeight="1">
      <c r="B5" s="416" t="s">
        <v>1</v>
      </c>
      <c r="C5" s="435"/>
      <c r="D5" s="104" t="s">
        <v>31</v>
      </c>
      <c r="E5" s="45"/>
      <c r="F5" s="46" t="s">
        <v>35</v>
      </c>
      <c r="G5" s="396" t="s">
        <v>36</v>
      </c>
      <c r="H5" s="397"/>
      <c r="I5" s="47"/>
      <c r="J5" s="46" t="s">
        <v>37</v>
      </c>
      <c r="K5" s="396" t="s">
        <v>36</v>
      </c>
      <c r="L5" s="397"/>
      <c r="M5" s="48"/>
      <c r="N5" s="46" t="s">
        <v>38</v>
      </c>
      <c r="O5" s="396" t="s">
        <v>36</v>
      </c>
      <c r="P5" s="397"/>
      <c r="Q5" s="48"/>
      <c r="R5" s="46" t="s">
        <v>39</v>
      </c>
      <c r="S5" s="396" t="s">
        <v>36</v>
      </c>
      <c r="T5" s="397"/>
      <c r="U5" s="49"/>
      <c r="V5" s="46" t="s">
        <v>40</v>
      </c>
      <c r="W5" s="396" t="s">
        <v>36</v>
      </c>
      <c r="X5" s="397"/>
      <c r="Y5" s="46" t="s">
        <v>41</v>
      </c>
      <c r="Z5" s="50"/>
      <c r="AA5" s="105" t="s">
        <v>42</v>
      </c>
      <c r="AB5" s="52" t="s">
        <v>43</v>
      </c>
      <c r="AC5" s="277" t="s">
        <v>41</v>
      </c>
    </row>
    <row r="6" spans="2:29" s="44" customFormat="1" ht="17.25" customHeight="1" thickBot="1">
      <c r="B6" s="390" t="s">
        <v>44</v>
      </c>
      <c r="C6" s="434"/>
      <c r="D6" s="270"/>
      <c r="E6" s="53"/>
      <c r="F6" s="54" t="s">
        <v>45</v>
      </c>
      <c r="G6" s="387" t="s">
        <v>46</v>
      </c>
      <c r="H6" s="388"/>
      <c r="I6" s="55"/>
      <c r="J6" s="54" t="s">
        <v>45</v>
      </c>
      <c r="K6" s="387" t="s">
        <v>46</v>
      </c>
      <c r="L6" s="388"/>
      <c r="M6" s="54"/>
      <c r="N6" s="54" t="s">
        <v>45</v>
      </c>
      <c r="O6" s="387" t="s">
        <v>46</v>
      </c>
      <c r="P6" s="388"/>
      <c r="Q6" s="54"/>
      <c r="R6" s="54" t="s">
        <v>45</v>
      </c>
      <c r="S6" s="387" t="s">
        <v>46</v>
      </c>
      <c r="T6" s="388"/>
      <c r="U6" s="56"/>
      <c r="V6" s="54" t="s">
        <v>45</v>
      </c>
      <c r="W6" s="387" t="s">
        <v>46</v>
      </c>
      <c r="X6" s="388"/>
      <c r="Y6" s="57" t="s">
        <v>45</v>
      </c>
      <c r="Z6" s="58" t="s">
        <v>47</v>
      </c>
      <c r="AA6" s="59" t="s">
        <v>48</v>
      </c>
      <c r="AB6" s="60" t="s">
        <v>49</v>
      </c>
      <c r="AC6" s="61" t="s">
        <v>50</v>
      </c>
    </row>
    <row r="7" spans="2:29" s="62" customFormat="1" ht="49.5" customHeight="1">
      <c r="B7" s="350" t="s">
        <v>59</v>
      </c>
      <c r="C7" s="350"/>
      <c r="D7" s="89">
        <f>SUM(D8:D10)</f>
        <v>61</v>
      </c>
      <c r="E7" s="64">
        <f>SUM(E8:E10)</f>
        <v>475</v>
      </c>
      <c r="F7" s="65">
        <f>SUM(F8:F10)</f>
        <v>536</v>
      </c>
      <c r="G7" s="66">
        <f>F27</f>
        <v>532</v>
      </c>
      <c r="H7" s="67" t="str">
        <f>B27</f>
        <v>Temper</v>
      </c>
      <c r="I7" s="68">
        <f>SUM(I8:I10)</f>
        <v>421</v>
      </c>
      <c r="J7" s="69">
        <f>SUM(J8:J10)</f>
        <v>482</v>
      </c>
      <c r="K7" s="69">
        <f>J23</f>
        <v>574</v>
      </c>
      <c r="L7" s="70" t="str">
        <f>B23</f>
        <v>Dan Arpo</v>
      </c>
      <c r="M7" s="71">
        <f>SUM(M8:M10)</f>
        <v>521</v>
      </c>
      <c r="N7" s="66">
        <f>SUM(N8:N10)</f>
        <v>582</v>
      </c>
      <c r="O7" s="66">
        <f>N19</f>
        <v>520</v>
      </c>
      <c r="P7" s="67" t="str">
        <f>B19</f>
        <v>Latestoil</v>
      </c>
      <c r="Q7" s="72">
        <f>SUM(Q8:Q10)</f>
        <v>448</v>
      </c>
      <c r="R7" s="66">
        <f>SUM(R8:R10)</f>
        <v>509</v>
      </c>
      <c r="S7" s="66">
        <f>R15</f>
        <v>480</v>
      </c>
      <c r="T7" s="67" t="str">
        <f>B15</f>
        <v>Verx</v>
      </c>
      <c r="U7" s="72">
        <f>SUM(U8:U10)</f>
        <v>496</v>
      </c>
      <c r="V7" s="66">
        <f>SUM(V8:V10)</f>
        <v>557</v>
      </c>
      <c r="W7" s="66">
        <f>V11</f>
        <v>551</v>
      </c>
      <c r="X7" s="67" t="str">
        <f>B11</f>
        <v>Toode </v>
      </c>
      <c r="Y7" s="73">
        <f aca="true" t="shared" si="0" ref="Y7:Y27">F7+J7+N7+R7+V7</f>
        <v>2666</v>
      </c>
      <c r="Z7" s="71">
        <f>SUM(Z8:Z10)</f>
        <v>2361</v>
      </c>
      <c r="AA7" s="74">
        <f>AVERAGE(AA8,AA9,AA10)</f>
        <v>177.73333333333335</v>
      </c>
      <c r="AB7" s="75">
        <f>AVERAGE(AB8,AB9,AB10)</f>
        <v>157.4</v>
      </c>
      <c r="AC7" s="382">
        <f>G8+K8+O8+S8+W8</f>
        <v>4</v>
      </c>
    </row>
    <row r="8" spans="2:29" s="62" customFormat="1" ht="17.25" customHeight="1">
      <c r="B8" s="361" t="s">
        <v>108</v>
      </c>
      <c r="C8" s="361"/>
      <c r="D8" s="76">
        <v>32</v>
      </c>
      <c r="E8" s="77">
        <v>168</v>
      </c>
      <c r="F8" s="78">
        <f>D8+E8</f>
        <v>200</v>
      </c>
      <c r="G8" s="373">
        <v>1</v>
      </c>
      <c r="H8" s="374"/>
      <c r="I8" s="79">
        <v>134</v>
      </c>
      <c r="J8" s="78">
        <f>D8+I8</f>
        <v>166</v>
      </c>
      <c r="K8" s="373">
        <v>0</v>
      </c>
      <c r="L8" s="374"/>
      <c r="M8" s="79">
        <v>155</v>
      </c>
      <c r="N8" s="78">
        <f>D8+M8</f>
        <v>187</v>
      </c>
      <c r="O8" s="373">
        <v>1</v>
      </c>
      <c r="P8" s="374"/>
      <c r="Q8" s="79">
        <v>146</v>
      </c>
      <c r="R8" s="80">
        <f>D8+Q8</f>
        <v>178</v>
      </c>
      <c r="S8" s="373">
        <v>1</v>
      </c>
      <c r="T8" s="374"/>
      <c r="U8" s="77">
        <v>159</v>
      </c>
      <c r="V8" s="80">
        <f>D8+U8</f>
        <v>191</v>
      </c>
      <c r="W8" s="373">
        <v>1</v>
      </c>
      <c r="X8" s="374"/>
      <c r="Y8" s="78">
        <f t="shared" si="0"/>
        <v>922</v>
      </c>
      <c r="Z8" s="79">
        <f>E8+I8+M8+Q8+U8</f>
        <v>762</v>
      </c>
      <c r="AA8" s="81">
        <f>AVERAGE(F8,J8,N8,R8,V8)</f>
        <v>184.4</v>
      </c>
      <c r="AB8" s="82">
        <f>AVERAGE(F8,J8,N8,R8,V8)-D8</f>
        <v>152.4</v>
      </c>
      <c r="AC8" s="383"/>
    </row>
    <row r="9" spans="2:29" s="62" customFormat="1" ht="17.25" customHeight="1">
      <c r="B9" s="411" t="s">
        <v>109</v>
      </c>
      <c r="C9" s="411"/>
      <c r="D9" s="76">
        <v>23</v>
      </c>
      <c r="E9" s="77">
        <v>152</v>
      </c>
      <c r="F9" s="78">
        <f>D9+E9</f>
        <v>175</v>
      </c>
      <c r="G9" s="375"/>
      <c r="H9" s="376"/>
      <c r="I9" s="79">
        <v>143</v>
      </c>
      <c r="J9" s="78">
        <f>D9+I9</f>
        <v>166</v>
      </c>
      <c r="K9" s="375"/>
      <c r="L9" s="376"/>
      <c r="M9" s="79">
        <v>176</v>
      </c>
      <c r="N9" s="78">
        <f>D9+M9</f>
        <v>199</v>
      </c>
      <c r="O9" s="375"/>
      <c r="P9" s="376"/>
      <c r="Q9" s="77">
        <v>147</v>
      </c>
      <c r="R9" s="80">
        <f>D9+Q9</f>
        <v>170</v>
      </c>
      <c r="S9" s="375"/>
      <c r="T9" s="376"/>
      <c r="U9" s="77">
        <v>171</v>
      </c>
      <c r="V9" s="80">
        <f>D9+U9</f>
        <v>194</v>
      </c>
      <c r="W9" s="375"/>
      <c r="X9" s="376"/>
      <c r="Y9" s="78">
        <f t="shared" si="0"/>
        <v>904</v>
      </c>
      <c r="Z9" s="79">
        <f>E9+I9+M9+Q9+U9</f>
        <v>789</v>
      </c>
      <c r="AA9" s="81">
        <f>AVERAGE(F9,J9,N9,R9,V9)</f>
        <v>180.8</v>
      </c>
      <c r="AB9" s="82">
        <f>AVERAGE(F9,J9,N9,R9,V9)-D9</f>
        <v>157.8</v>
      </c>
      <c r="AC9" s="383"/>
    </row>
    <row r="10" spans="2:29" s="62" customFormat="1" ht="17.25" customHeight="1" thickBot="1">
      <c r="B10" s="412" t="s">
        <v>110</v>
      </c>
      <c r="C10" s="412"/>
      <c r="D10" s="83">
        <v>6</v>
      </c>
      <c r="E10" s="84">
        <v>155</v>
      </c>
      <c r="F10" s="85">
        <f>D10+E10</f>
        <v>161</v>
      </c>
      <c r="G10" s="377"/>
      <c r="H10" s="378"/>
      <c r="I10" s="86">
        <v>144</v>
      </c>
      <c r="J10" s="85">
        <f>D10+I10</f>
        <v>150</v>
      </c>
      <c r="K10" s="377"/>
      <c r="L10" s="378"/>
      <c r="M10" s="86">
        <v>190</v>
      </c>
      <c r="N10" s="85">
        <f>D10+M10</f>
        <v>196</v>
      </c>
      <c r="O10" s="377"/>
      <c r="P10" s="378"/>
      <c r="Q10" s="84">
        <v>155</v>
      </c>
      <c r="R10" s="85">
        <f>D10+Q10</f>
        <v>161</v>
      </c>
      <c r="S10" s="377"/>
      <c r="T10" s="378"/>
      <c r="U10" s="84">
        <v>166</v>
      </c>
      <c r="V10" s="85">
        <f>D10+U10</f>
        <v>172</v>
      </c>
      <c r="W10" s="377"/>
      <c r="X10" s="378"/>
      <c r="Y10" s="85">
        <f t="shared" si="0"/>
        <v>840</v>
      </c>
      <c r="Z10" s="86">
        <f>E10+I10+M10+Q10+U10</f>
        <v>810</v>
      </c>
      <c r="AA10" s="87">
        <f>AVERAGE(F10,J10,N10,R10,V10)</f>
        <v>168</v>
      </c>
      <c r="AB10" s="88">
        <f>AVERAGE(F10,J10,N10,R10,V10)-D10</f>
        <v>162</v>
      </c>
      <c r="AC10" s="384"/>
    </row>
    <row r="11" spans="2:29" s="62" customFormat="1" ht="49.5" customHeight="1">
      <c r="B11" s="368" t="s">
        <v>127</v>
      </c>
      <c r="C11" s="369"/>
      <c r="D11" s="63">
        <f>SUM(D12:D14)</f>
        <v>68</v>
      </c>
      <c r="E11" s="106">
        <f>SUM(E12:E14)</f>
        <v>573</v>
      </c>
      <c r="F11" s="66">
        <f>SUM(F12:F14)</f>
        <v>641</v>
      </c>
      <c r="G11" s="66">
        <f>F23</f>
        <v>569</v>
      </c>
      <c r="H11" s="67" t="str">
        <f>B23</f>
        <v>Dan Arpo</v>
      </c>
      <c r="I11" s="64">
        <f>SUM(I12:I14)</f>
        <v>438</v>
      </c>
      <c r="J11" s="66">
        <f>SUM(J12:J14)</f>
        <v>506</v>
      </c>
      <c r="K11" s="66">
        <f>J19</f>
        <v>605</v>
      </c>
      <c r="L11" s="67" t="str">
        <f>B19</f>
        <v>Latestoil</v>
      </c>
      <c r="M11" s="72">
        <f>SUM(M12:M14)</f>
        <v>549</v>
      </c>
      <c r="N11" s="267">
        <f>SUM(N12:N14)</f>
        <v>617</v>
      </c>
      <c r="O11" s="66">
        <f>N15</f>
        <v>621</v>
      </c>
      <c r="P11" s="67" t="str">
        <f>B15</f>
        <v>Verx</v>
      </c>
      <c r="Q11" s="72">
        <f>SUM(Q12:Q14)</f>
        <v>540</v>
      </c>
      <c r="R11" s="66">
        <f>SUM(R12:R14)</f>
        <v>608</v>
      </c>
      <c r="S11" s="66">
        <f>R27</f>
        <v>591</v>
      </c>
      <c r="T11" s="67" t="str">
        <f>B27</f>
        <v>Temper</v>
      </c>
      <c r="U11" s="72">
        <f>SUM(U12:U14)</f>
        <v>483</v>
      </c>
      <c r="V11" s="69">
        <f>SUM(V12:V14)</f>
        <v>551</v>
      </c>
      <c r="W11" s="66">
        <f>V7</f>
        <v>557</v>
      </c>
      <c r="X11" s="67" t="str">
        <f>B7</f>
        <v>Würth</v>
      </c>
      <c r="Y11" s="73">
        <f>F11+J11+N11+R11+V11</f>
        <v>2923</v>
      </c>
      <c r="Z11" s="71">
        <f>SUM(Z12:Z14)</f>
        <v>2583</v>
      </c>
      <c r="AA11" s="91">
        <f>AVERAGE(AA12,AA13,AA14)</f>
        <v>194.86666666666667</v>
      </c>
      <c r="AB11" s="75">
        <f>AVERAGE(AB12,AB13,AB14)</f>
        <v>172.20000000000002</v>
      </c>
      <c r="AC11" s="382">
        <f>G12+K12+O12+S12+W12</f>
        <v>2</v>
      </c>
    </row>
    <row r="12" spans="2:29" s="62" customFormat="1" ht="17.25" customHeight="1">
      <c r="B12" s="357" t="s">
        <v>128</v>
      </c>
      <c r="C12" s="354"/>
      <c r="D12" s="76">
        <v>28</v>
      </c>
      <c r="E12" s="77">
        <v>139</v>
      </c>
      <c r="F12" s="78">
        <f>D12+E12</f>
        <v>167</v>
      </c>
      <c r="G12" s="373">
        <v>1</v>
      </c>
      <c r="H12" s="374"/>
      <c r="I12" s="79">
        <v>147</v>
      </c>
      <c r="J12" s="78">
        <f>D12+I12</f>
        <v>175</v>
      </c>
      <c r="K12" s="373">
        <v>0</v>
      </c>
      <c r="L12" s="374"/>
      <c r="M12" s="79">
        <v>218</v>
      </c>
      <c r="N12" s="78">
        <f>D12+M12</f>
        <v>246</v>
      </c>
      <c r="O12" s="373">
        <v>0</v>
      </c>
      <c r="P12" s="374"/>
      <c r="Q12" s="77">
        <v>190</v>
      </c>
      <c r="R12" s="80">
        <f>D12+Q12</f>
        <v>218</v>
      </c>
      <c r="S12" s="373">
        <v>1</v>
      </c>
      <c r="T12" s="374"/>
      <c r="U12" s="77">
        <v>179</v>
      </c>
      <c r="V12" s="80">
        <f>D12+U12</f>
        <v>207</v>
      </c>
      <c r="W12" s="373">
        <v>0</v>
      </c>
      <c r="X12" s="374"/>
      <c r="Y12" s="78">
        <f t="shared" si="0"/>
        <v>1013</v>
      </c>
      <c r="Z12" s="79">
        <f>E12+I12+M12+Q12+U12</f>
        <v>873</v>
      </c>
      <c r="AA12" s="81">
        <f>AVERAGE(F12,J12,N12,R12,V12)</f>
        <v>202.6</v>
      </c>
      <c r="AB12" s="82">
        <f>AVERAGE(F12,J12,N12,R12,V12)-D12</f>
        <v>174.6</v>
      </c>
      <c r="AC12" s="383"/>
    </row>
    <row r="13" spans="2:29" s="62" customFormat="1" ht="17.25" customHeight="1">
      <c r="B13" s="357" t="s">
        <v>129</v>
      </c>
      <c r="C13" s="354"/>
      <c r="D13" s="76">
        <v>21</v>
      </c>
      <c r="E13" s="77">
        <v>220</v>
      </c>
      <c r="F13" s="78">
        <f>D13+E13</f>
        <v>241</v>
      </c>
      <c r="G13" s="375"/>
      <c r="H13" s="376"/>
      <c r="I13" s="79">
        <v>147</v>
      </c>
      <c r="J13" s="78">
        <f>D13+I13</f>
        <v>168</v>
      </c>
      <c r="K13" s="375"/>
      <c r="L13" s="376"/>
      <c r="M13" s="79">
        <v>181</v>
      </c>
      <c r="N13" s="78">
        <f>D13+M13</f>
        <v>202</v>
      </c>
      <c r="O13" s="375"/>
      <c r="P13" s="376"/>
      <c r="Q13" s="77">
        <v>171</v>
      </c>
      <c r="R13" s="80">
        <f>D13+Q13</f>
        <v>192</v>
      </c>
      <c r="S13" s="375"/>
      <c r="T13" s="376"/>
      <c r="U13" s="77">
        <v>161</v>
      </c>
      <c r="V13" s="80">
        <f>D13+U13</f>
        <v>182</v>
      </c>
      <c r="W13" s="375"/>
      <c r="X13" s="376"/>
      <c r="Y13" s="78">
        <f t="shared" si="0"/>
        <v>985</v>
      </c>
      <c r="Z13" s="79">
        <f>E13+I13+M13+Q13+U13</f>
        <v>880</v>
      </c>
      <c r="AA13" s="81">
        <f>AVERAGE(F13,J13,N13,R13,V13)</f>
        <v>197</v>
      </c>
      <c r="AB13" s="82">
        <f>AVERAGE(F13,J13,N13,R13,V13)-D13</f>
        <v>176</v>
      </c>
      <c r="AC13" s="383"/>
    </row>
    <row r="14" spans="2:29" s="62" customFormat="1" ht="17.25" customHeight="1" thickBot="1">
      <c r="B14" s="362" t="s">
        <v>139</v>
      </c>
      <c r="C14" s="363"/>
      <c r="D14" s="76">
        <v>19</v>
      </c>
      <c r="E14" s="84">
        <v>214</v>
      </c>
      <c r="F14" s="78">
        <f>D14+E14</f>
        <v>233</v>
      </c>
      <c r="G14" s="377"/>
      <c r="H14" s="378"/>
      <c r="I14" s="86">
        <v>144</v>
      </c>
      <c r="J14" s="78">
        <f>D14+I14</f>
        <v>163</v>
      </c>
      <c r="K14" s="377"/>
      <c r="L14" s="378"/>
      <c r="M14" s="79">
        <v>150</v>
      </c>
      <c r="N14" s="78">
        <f>D14+M14</f>
        <v>169</v>
      </c>
      <c r="O14" s="377"/>
      <c r="P14" s="378"/>
      <c r="Q14" s="77">
        <v>179</v>
      </c>
      <c r="R14" s="80">
        <f>D14+Q14</f>
        <v>198</v>
      </c>
      <c r="S14" s="377"/>
      <c r="T14" s="378"/>
      <c r="U14" s="77">
        <v>143</v>
      </c>
      <c r="V14" s="80">
        <f>D14+U14</f>
        <v>162</v>
      </c>
      <c r="W14" s="377"/>
      <c r="X14" s="378"/>
      <c r="Y14" s="85">
        <f t="shared" si="0"/>
        <v>925</v>
      </c>
      <c r="Z14" s="86">
        <f>E14+I14+M14+Q14+U14</f>
        <v>830</v>
      </c>
      <c r="AA14" s="87">
        <f>AVERAGE(F14,J14,N14,R14,V14)</f>
        <v>185</v>
      </c>
      <c r="AB14" s="88">
        <f>AVERAGE(F14,J14,N14,R14,V14)-D14</f>
        <v>166</v>
      </c>
      <c r="AC14" s="384"/>
    </row>
    <row r="15" spans="2:29" s="62" customFormat="1" ht="48" customHeight="1">
      <c r="B15" s="350" t="s">
        <v>61</v>
      </c>
      <c r="C15" s="350"/>
      <c r="D15" s="63">
        <f>SUM(D16:D18)</f>
        <v>63</v>
      </c>
      <c r="E15" s="106">
        <f>SUM(E16:E18)</f>
        <v>446</v>
      </c>
      <c r="F15" s="92">
        <f>SUM(F16:F18)</f>
        <v>509</v>
      </c>
      <c r="G15" s="92">
        <f>F19</f>
        <v>541</v>
      </c>
      <c r="H15" s="70" t="str">
        <f>B19</f>
        <v>Latestoil</v>
      </c>
      <c r="I15" s="64">
        <f>SUM(I16:I18)</f>
        <v>457</v>
      </c>
      <c r="J15" s="92">
        <f>SUM(J16:J18)</f>
        <v>520</v>
      </c>
      <c r="K15" s="92">
        <f>J27</f>
        <v>584</v>
      </c>
      <c r="L15" s="70" t="str">
        <f>B27</f>
        <v>Temper</v>
      </c>
      <c r="M15" s="71">
        <f>SUM(M16:M18)</f>
        <v>558</v>
      </c>
      <c r="N15" s="93">
        <f>SUM(N16:N18)</f>
        <v>621</v>
      </c>
      <c r="O15" s="92">
        <f>N11</f>
        <v>617</v>
      </c>
      <c r="P15" s="70" t="str">
        <f>B11</f>
        <v>Toode </v>
      </c>
      <c r="Q15" s="71">
        <f>SUM(Q16:Q18)</f>
        <v>417</v>
      </c>
      <c r="R15" s="94">
        <f>SUM(R16:R18)</f>
        <v>480</v>
      </c>
      <c r="S15" s="92">
        <f>R7</f>
        <v>509</v>
      </c>
      <c r="T15" s="70" t="str">
        <f>B7</f>
        <v>Würth</v>
      </c>
      <c r="U15" s="71">
        <f>SUM(U16:U18)</f>
        <v>448</v>
      </c>
      <c r="V15" s="93">
        <f>SUM(V16:V18)</f>
        <v>511</v>
      </c>
      <c r="W15" s="92">
        <f>V23</f>
        <v>605</v>
      </c>
      <c r="X15" s="70" t="str">
        <f>B23</f>
        <v>Dan Arpo</v>
      </c>
      <c r="Y15" s="73">
        <f t="shared" si="0"/>
        <v>2641</v>
      </c>
      <c r="Z15" s="71">
        <f>SUM(Z16:Z18)</f>
        <v>2326</v>
      </c>
      <c r="AA15" s="91">
        <f>AVERAGE(AA16,AA17,AA18)</f>
        <v>176.0666666666667</v>
      </c>
      <c r="AB15" s="75">
        <f>AVERAGE(AB16,AB17,AB18)</f>
        <v>155.06666666666666</v>
      </c>
      <c r="AC15" s="382">
        <f>G16+K16+O16+S16+W16</f>
        <v>1</v>
      </c>
    </row>
    <row r="16" spans="2:29" s="62" customFormat="1" ht="17.25" customHeight="1">
      <c r="B16" s="361" t="s">
        <v>125</v>
      </c>
      <c r="C16" s="361"/>
      <c r="D16" s="76">
        <v>6</v>
      </c>
      <c r="E16" s="77">
        <v>181</v>
      </c>
      <c r="F16" s="78">
        <f>D16+E16</f>
        <v>187</v>
      </c>
      <c r="G16" s="373">
        <v>0</v>
      </c>
      <c r="H16" s="374"/>
      <c r="I16" s="79">
        <v>184</v>
      </c>
      <c r="J16" s="78">
        <f>D16+I16</f>
        <v>190</v>
      </c>
      <c r="K16" s="373">
        <v>0</v>
      </c>
      <c r="L16" s="374"/>
      <c r="M16" s="79">
        <v>190</v>
      </c>
      <c r="N16" s="78">
        <f>D16+M16</f>
        <v>196</v>
      </c>
      <c r="O16" s="373">
        <v>1</v>
      </c>
      <c r="P16" s="374"/>
      <c r="Q16" s="77">
        <v>177</v>
      </c>
      <c r="R16" s="80">
        <f>D16+Q16</f>
        <v>183</v>
      </c>
      <c r="S16" s="373">
        <v>0</v>
      </c>
      <c r="T16" s="374"/>
      <c r="U16" s="77">
        <v>197</v>
      </c>
      <c r="V16" s="80">
        <f>D16+U16</f>
        <v>203</v>
      </c>
      <c r="W16" s="373">
        <v>0</v>
      </c>
      <c r="X16" s="374"/>
      <c r="Y16" s="78">
        <f t="shared" si="0"/>
        <v>959</v>
      </c>
      <c r="Z16" s="79">
        <f>E16+I16+M16+Q16+U16</f>
        <v>929</v>
      </c>
      <c r="AA16" s="81">
        <f>AVERAGE(F16,J16,N16,R16,V16)</f>
        <v>191.8</v>
      </c>
      <c r="AB16" s="82">
        <f>AVERAGE(F16,J16,N16,R16,V16)-D16</f>
        <v>185.8</v>
      </c>
      <c r="AC16" s="383"/>
    </row>
    <row r="17" spans="2:29" s="62" customFormat="1" ht="17.25" customHeight="1">
      <c r="B17" s="361" t="s">
        <v>170</v>
      </c>
      <c r="C17" s="361"/>
      <c r="D17" s="107">
        <v>27</v>
      </c>
      <c r="E17" s="77">
        <v>136</v>
      </c>
      <c r="F17" s="78">
        <f>D17+E17</f>
        <v>163</v>
      </c>
      <c r="G17" s="375"/>
      <c r="H17" s="376"/>
      <c r="I17" s="79">
        <v>162</v>
      </c>
      <c r="J17" s="78">
        <f>D17+I17</f>
        <v>189</v>
      </c>
      <c r="K17" s="375"/>
      <c r="L17" s="376"/>
      <c r="M17" s="79">
        <v>186</v>
      </c>
      <c r="N17" s="78">
        <f>D17+M17</f>
        <v>213</v>
      </c>
      <c r="O17" s="375"/>
      <c r="P17" s="376"/>
      <c r="Q17" s="77">
        <v>123</v>
      </c>
      <c r="R17" s="80">
        <f>D17+Q17</f>
        <v>150</v>
      </c>
      <c r="S17" s="375"/>
      <c r="T17" s="376"/>
      <c r="U17" s="77">
        <v>124</v>
      </c>
      <c r="V17" s="80">
        <f>D17+U17</f>
        <v>151</v>
      </c>
      <c r="W17" s="375"/>
      <c r="X17" s="376"/>
      <c r="Y17" s="78">
        <f t="shared" si="0"/>
        <v>866</v>
      </c>
      <c r="Z17" s="79">
        <f>E17+I17+M17+Q17+U17</f>
        <v>731</v>
      </c>
      <c r="AA17" s="81">
        <f>AVERAGE(F17,J17,N17,R17,V17)</f>
        <v>173.2</v>
      </c>
      <c r="AB17" s="82">
        <f>AVERAGE(F17,J17,N17,R17,V17)-D17</f>
        <v>146.2</v>
      </c>
      <c r="AC17" s="383"/>
    </row>
    <row r="18" spans="2:29" s="62" customFormat="1" ht="17.25" customHeight="1" thickBot="1">
      <c r="B18" s="370" t="s">
        <v>126</v>
      </c>
      <c r="C18" s="370"/>
      <c r="D18" s="83">
        <v>30</v>
      </c>
      <c r="E18" s="84">
        <v>129</v>
      </c>
      <c r="F18" s="78">
        <f>D18+E18</f>
        <v>159</v>
      </c>
      <c r="G18" s="377"/>
      <c r="H18" s="378"/>
      <c r="I18" s="86">
        <v>111</v>
      </c>
      <c r="J18" s="78">
        <f>D18+I18</f>
        <v>141</v>
      </c>
      <c r="K18" s="377"/>
      <c r="L18" s="378"/>
      <c r="M18" s="86">
        <v>182</v>
      </c>
      <c r="N18" s="78">
        <f>D18+M18</f>
        <v>212</v>
      </c>
      <c r="O18" s="377"/>
      <c r="P18" s="378"/>
      <c r="Q18" s="77">
        <v>117</v>
      </c>
      <c r="R18" s="80">
        <f>D18+Q18</f>
        <v>147</v>
      </c>
      <c r="S18" s="377"/>
      <c r="T18" s="378"/>
      <c r="U18" s="77">
        <v>127</v>
      </c>
      <c r="V18" s="80">
        <f>D18+U18</f>
        <v>157</v>
      </c>
      <c r="W18" s="377"/>
      <c r="X18" s="378"/>
      <c r="Y18" s="85">
        <f t="shared" si="0"/>
        <v>816</v>
      </c>
      <c r="Z18" s="86">
        <f>E18+I18+M18+Q18+U18</f>
        <v>666</v>
      </c>
      <c r="AA18" s="87">
        <f>AVERAGE(F18,J18,N18,R18,V18)</f>
        <v>163.2</v>
      </c>
      <c r="AB18" s="88">
        <f>AVERAGE(F18,J18,N18,R18,V18)-D18</f>
        <v>133.2</v>
      </c>
      <c r="AC18" s="384"/>
    </row>
    <row r="19" spans="2:29" s="62" customFormat="1" ht="49.5" customHeight="1">
      <c r="B19" s="389" t="s">
        <v>58</v>
      </c>
      <c r="C19" s="389"/>
      <c r="D19" s="63">
        <f>SUM(D20:D22)</f>
        <v>57</v>
      </c>
      <c r="E19" s="106">
        <f>SUM(E20:E22)</f>
        <v>484</v>
      </c>
      <c r="F19" s="92">
        <f>SUM(F20:F22)</f>
        <v>541</v>
      </c>
      <c r="G19" s="92">
        <f>F15</f>
        <v>509</v>
      </c>
      <c r="H19" s="70" t="str">
        <f>B15</f>
        <v>Verx</v>
      </c>
      <c r="I19" s="108">
        <f>SUM(I20:I22)</f>
        <v>548</v>
      </c>
      <c r="J19" s="92">
        <f>SUM(J20:J22)</f>
        <v>605</v>
      </c>
      <c r="K19" s="92">
        <f>J11</f>
        <v>506</v>
      </c>
      <c r="L19" s="70" t="str">
        <f>B11</f>
        <v>Toode </v>
      </c>
      <c r="M19" s="72">
        <f>SUM(M20:M22)</f>
        <v>463</v>
      </c>
      <c r="N19" s="94">
        <f>SUM(N20:N22)</f>
        <v>520</v>
      </c>
      <c r="O19" s="92">
        <f>N7</f>
        <v>582</v>
      </c>
      <c r="P19" s="70" t="str">
        <f>B7</f>
        <v>Würth</v>
      </c>
      <c r="Q19" s="71">
        <f>SUM(Q20:Q22)</f>
        <v>461</v>
      </c>
      <c r="R19" s="94">
        <f>SUM(R20:R22)</f>
        <v>518</v>
      </c>
      <c r="S19" s="92">
        <f>R23</f>
        <v>601</v>
      </c>
      <c r="T19" s="70" t="str">
        <f>B23</f>
        <v>Dan Arpo</v>
      </c>
      <c r="U19" s="71">
        <f>SUM(U20:U22)</f>
        <v>431</v>
      </c>
      <c r="V19" s="94">
        <f>SUM(V20:V22)</f>
        <v>488</v>
      </c>
      <c r="W19" s="92">
        <f>V27</f>
        <v>559</v>
      </c>
      <c r="X19" s="70" t="str">
        <f>B27</f>
        <v>Temper</v>
      </c>
      <c r="Y19" s="73">
        <f t="shared" si="0"/>
        <v>2672</v>
      </c>
      <c r="Z19" s="71">
        <f>SUM(Z20:Z22)</f>
        <v>2387</v>
      </c>
      <c r="AA19" s="91">
        <f>AVERAGE(AA20,AA21,AA22)</f>
        <v>178.13333333333333</v>
      </c>
      <c r="AB19" s="75">
        <f>AVERAGE(AB20,AB21,AB22)</f>
        <v>159.13333333333333</v>
      </c>
      <c r="AC19" s="382">
        <f>G20+K20+O20+S20+W20</f>
        <v>2</v>
      </c>
    </row>
    <row r="20" spans="2:29" s="62" customFormat="1" ht="17.25" customHeight="1">
      <c r="B20" s="361" t="s">
        <v>122</v>
      </c>
      <c r="C20" s="361"/>
      <c r="D20" s="76">
        <v>20</v>
      </c>
      <c r="E20" s="79">
        <v>188</v>
      </c>
      <c r="F20" s="78">
        <f>D20+E20</f>
        <v>208</v>
      </c>
      <c r="G20" s="373">
        <v>1</v>
      </c>
      <c r="H20" s="374"/>
      <c r="I20" s="79">
        <v>176</v>
      </c>
      <c r="J20" s="78">
        <f>D20+I20</f>
        <v>196</v>
      </c>
      <c r="K20" s="373">
        <v>1</v>
      </c>
      <c r="L20" s="374"/>
      <c r="M20" s="79">
        <v>208</v>
      </c>
      <c r="N20" s="78">
        <f>D20+M20</f>
        <v>228</v>
      </c>
      <c r="O20" s="373">
        <v>0</v>
      </c>
      <c r="P20" s="374"/>
      <c r="Q20" s="77">
        <v>173</v>
      </c>
      <c r="R20" s="80">
        <f>D20+Q20</f>
        <v>193</v>
      </c>
      <c r="S20" s="373">
        <v>0</v>
      </c>
      <c r="T20" s="374"/>
      <c r="U20" s="77">
        <v>125</v>
      </c>
      <c r="V20" s="80">
        <f>D20+U20</f>
        <v>145</v>
      </c>
      <c r="W20" s="373">
        <v>0</v>
      </c>
      <c r="X20" s="374"/>
      <c r="Y20" s="78">
        <f t="shared" si="0"/>
        <v>970</v>
      </c>
      <c r="Z20" s="79">
        <f>E20+I20+M20+Q20+U20</f>
        <v>870</v>
      </c>
      <c r="AA20" s="81">
        <f>AVERAGE(F20,J20,N20,R20,V20)</f>
        <v>194</v>
      </c>
      <c r="AB20" s="82">
        <f>AVERAGE(F20,J20,N20,R20,V20)-D20</f>
        <v>174</v>
      </c>
      <c r="AC20" s="383"/>
    </row>
    <row r="21" spans="2:29" s="62" customFormat="1" ht="17.25" customHeight="1">
      <c r="B21" s="361" t="s">
        <v>123</v>
      </c>
      <c r="C21" s="361"/>
      <c r="D21" s="76">
        <v>37</v>
      </c>
      <c r="E21" s="95">
        <v>131</v>
      </c>
      <c r="F21" s="78">
        <f>D21+E21</f>
        <v>168</v>
      </c>
      <c r="G21" s="375"/>
      <c r="H21" s="376"/>
      <c r="I21" s="79">
        <v>177</v>
      </c>
      <c r="J21" s="78">
        <f>D21+I21</f>
        <v>214</v>
      </c>
      <c r="K21" s="375"/>
      <c r="L21" s="376"/>
      <c r="M21" s="79">
        <v>118</v>
      </c>
      <c r="N21" s="78">
        <f>D21+M21</f>
        <v>155</v>
      </c>
      <c r="O21" s="375"/>
      <c r="P21" s="376"/>
      <c r="Q21" s="77">
        <v>138</v>
      </c>
      <c r="R21" s="80">
        <f>D21+Q21</f>
        <v>175</v>
      </c>
      <c r="S21" s="375"/>
      <c r="T21" s="376"/>
      <c r="U21" s="77">
        <v>130</v>
      </c>
      <c r="V21" s="80">
        <f>D21+U21</f>
        <v>167</v>
      </c>
      <c r="W21" s="375"/>
      <c r="X21" s="376"/>
      <c r="Y21" s="78">
        <f t="shared" si="0"/>
        <v>879</v>
      </c>
      <c r="Z21" s="79">
        <f>E21+I21+M21+Q21+U21</f>
        <v>694</v>
      </c>
      <c r="AA21" s="81">
        <f>AVERAGE(F21,J21,N21,R21,V21)</f>
        <v>175.8</v>
      </c>
      <c r="AB21" s="82">
        <f>AVERAGE(F21,J21,N21,R21,V21)-D21</f>
        <v>138.8</v>
      </c>
      <c r="AC21" s="383"/>
    </row>
    <row r="22" spans="2:29" s="62" customFormat="1" ht="17.25" customHeight="1" thickBot="1">
      <c r="B22" s="370" t="s">
        <v>124</v>
      </c>
      <c r="C22" s="370"/>
      <c r="D22" s="83">
        <v>0</v>
      </c>
      <c r="E22" s="84">
        <v>165</v>
      </c>
      <c r="F22" s="78">
        <f>D22+E22</f>
        <v>165</v>
      </c>
      <c r="G22" s="377"/>
      <c r="H22" s="378"/>
      <c r="I22" s="86">
        <v>195</v>
      </c>
      <c r="J22" s="78">
        <f>D22+I22</f>
        <v>195</v>
      </c>
      <c r="K22" s="377"/>
      <c r="L22" s="378"/>
      <c r="M22" s="86">
        <v>137</v>
      </c>
      <c r="N22" s="78">
        <f>D22+M22</f>
        <v>137</v>
      </c>
      <c r="O22" s="377"/>
      <c r="P22" s="378"/>
      <c r="Q22" s="77">
        <v>150</v>
      </c>
      <c r="R22" s="80">
        <f>D22+Q22</f>
        <v>150</v>
      </c>
      <c r="S22" s="377"/>
      <c r="T22" s="378"/>
      <c r="U22" s="77">
        <v>176</v>
      </c>
      <c r="V22" s="80">
        <f>D22+U22</f>
        <v>176</v>
      </c>
      <c r="W22" s="377"/>
      <c r="X22" s="378"/>
      <c r="Y22" s="85">
        <f t="shared" si="0"/>
        <v>823</v>
      </c>
      <c r="Z22" s="86">
        <f>E22+I22+M22+Q22+U22</f>
        <v>823</v>
      </c>
      <c r="AA22" s="87">
        <f>AVERAGE(F22,J22,N22,R22,V22)</f>
        <v>164.6</v>
      </c>
      <c r="AB22" s="88">
        <f>AVERAGE(F22,J22,N22,R22,V22)-D22</f>
        <v>164.6</v>
      </c>
      <c r="AC22" s="384"/>
    </row>
    <row r="23" spans="2:29" s="62" customFormat="1" ht="48" customHeight="1">
      <c r="B23" s="426" t="s">
        <v>63</v>
      </c>
      <c r="C23" s="427"/>
      <c r="D23" s="63">
        <f>SUM(D24:D26)</f>
        <v>93</v>
      </c>
      <c r="E23" s="106">
        <f>SUM(E24:E26)</f>
        <v>476</v>
      </c>
      <c r="F23" s="92">
        <f>SUM(F24:F26)</f>
        <v>569</v>
      </c>
      <c r="G23" s="92">
        <f>F11</f>
        <v>641</v>
      </c>
      <c r="H23" s="70" t="str">
        <f>B11</f>
        <v>Toode </v>
      </c>
      <c r="I23" s="64">
        <f>SUM(I24:I26)</f>
        <v>481</v>
      </c>
      <c r="J23" s="92">
        <f>SUM(J24:J26)</f>
        <v>574</v>
      </c>
      <c r="K23" s="92">
        <f>J7</f>
        <v>482</v>
      </c>
      <c r="L23" s="70" t="str">
        <f>B7</f>
        <v>Würth</v>
      </c>
      <c r="M23" s="72">
        <f>M53114</f>
        <v>0</v>
      </c>
      <c r="N23" s="93">
        <f>SUM(N24:N26)</f>
        <v>569</v>
      </c>
      <c r="O23" s="92">
        <f>N27</f>
        <v>568</v>
      </c>
      <c r="P23" s="70" t="str">
        <f>B27</f>
        <v>Temper</v>
      </c>
      <c r="Q23" s="71">
        <f>SUM(Q24:Q26)</f>
        <v>508</v>
      </c>
      <c r="R23" s="93">
        <f>SUM(R24:R26)</f>
        <v>601</v>
      </c>
      <c r="S23" s="92">
        <f>R19</f>
        <v>518</v>
      </c>
      <c r="T23" s="70" t="str">
        <f>B19</f>
        <v>Latestoil</v>
      </c>
      <c r="U23" s="71">
        <f>SUM(U24:U26)</f>
        <v>512</v>
      </c>
      <c r="V23" s="93">
        <f>SUM(V24:V26)</f>
        <v>605</v>
      </c>
      <c r="W23" s="92">
        <f>V15</f>
        <v>511</v>
      </c>
      <c r="X23" s="70" t="str">
        <f>B15</f>
        <v>Verx</v>
      </c>
      <c r="Y23" s="73">
        <f t="shared" si="0"/>
        <v>2918</v>
      </c>
      <c r="Z23" s="71">
        <f>SUM(Z24:Z26)</f>
        <v>2453</v>
      </c>
      <c r="AA23" s="91">
        <f>AVERAGE(AA24,AA25,AA26)</f>
        <v>194.5333333333333</v>
      </c>
      <c r="AB23" s="75">
        <f>AVERAGE(AB24,AB25,AB26)</f>
        <v>163.53333333333333</v>
      </c>
      <c r="AC23" s="382">
        <f>G24+K24+O24+S24+W24</f>
        <v>4</v>
      </c>
    </row>
    <row r="24" spans="2:29" s="62" customFormat="1" ht="17.25" customHeight="1">
      <c r="B24" s="208" t="s">
        <v>101</v>
      </c>
      <c r="C24" s="209"/>
      <c r="D24" s="76">
        <v>31</v>
      </c>
      <c r="E24" s="79">
        <v>191</v>
      </c>
      <c r="F24" s="78">
        <f>D24+E24</f>
        <v>222</v>
      </c>
      <c r="G24" s="373">
        <v>0</v>
      </c>
      <c r="H24" s="374"/>
      <c r="I24" s="79">
        <v>152</v>
      </c>
      <c r="J24" s="78">
        <f>D24+I24</f>
        <v>183</v>
      </c>
      <c r="K24" s="373">
        <v>1</v>
      </c>
      <c r="L24" s="374"/>
      <c r="M24" s="79">
        <v>168</v>
      </c>
      <c r="N24" s="78">
        <f>D24+M24</f>
        <v>199</v>
      </c>
      <c r="O24" s="373">
        <v>1</v>
      </c>
      <c r="P24" s="374"/>
      <c r="Q24" s="77">
        <v>191</v>
      </c>
      <c r="R24" s="80">
        <f>D24+Q24</f>
        <v>222</v>
      </c>
      <c r="S24" s="373">
        <v>1</v>
      </c>
      <c r="T24" s="374"/>
      <c r="U24" s="77">
        <v>161</v>
      </c>
      <c r="V24" s="80">
        <f>D24+U24</f>
        <v>192</v>
      </c>
      <c r="W24" s="373">
        <v>1</v>
      </c>
      <c r="X24" s="374"/>
      <c r="Y24" s="78">
        <f t="shared" si="0"/>
        <v>1018</v>
      </c>
      <c r="Z24" s="79">
        <f>E24+I24+M24+Q24+U24</f>
        <v>863</v>
      </c>
      <c r="AA24" s="81">
        <f>AVERAGE(F24,J24,N24,R24,V24)</f>
        <v>203.6</v>
      </c>
      <c r="AB24" s="82">
        <f>AVERAGE(F24,J24,N24,R24,V24)-D24</f>
        <v>172.6</v>
      </c>
      <c r="AC24" s="383"/>
    </row>
    <row r="25" spans="2:29" s="62" customFormat="1" ht="17.25" customHeight="1">
      <c r="B25" s="210" t="s">
        <v>102</v>
      </c>
      <c r="C25" s="211"/>
      <c r="D25" s="76">
        <v>40</v>
      </c>
      <c r="E25" s="77">
        <v>151</v>
      </c>
      <c r="F25" s="78">
        <f>D25+E25</f>
        <v>191</v>
      </c>
      <c r="G25" s="375"/>
      <c r="H25" s="376"/>
      <c r="I25" s="79">
        <v>152</v>
      </c>
      <c r="J25" s="78">
        <f>D25+I25</f>
        <v>192</v>
      </c>
      <c r="K25" s="375"/>
      <c r="L25" s="376"/>
      <c r="M25" s="79">
        <v>161</v>
      </c>
      <c r="N25" s="78">
        <f>D25+M25</f>
        <v>201</v>
      </c>
      <c r="O25" s="375"/>
      <c r="P25" s="376"/>
      <c r="Q25" s="77">
        <v>146</v>
      </c>
      <c r="R25" s="80">
        <f>D25+Q25</f>
        <v>186</v>
      </c>
      <c r="S25" s="375"/>
      <c r="T25" s="376"/>
      <c r="U25" s="77">
        <v>191</v>
      </c>
      <c r="V25" s="80">
        <f>D25+U25</f>
        <v>231</v>
      </c>
      <c r="W25" s="375"/>
      <c r="X25" s="376"/>
      <c r="Y25" s="78">
        <f t="shared" si="0"/>
        <v>1001</v>
      </c>
      <c r="Z25" s="79">
        <f>E25+I25+M25+Q25+U25</f>
        <v>801</v>
      </c>
      <c r="AA25" s="81">
        <f>AVERAGE(F25,J25,N25,R25,V25)</f>
        <v>200.2</v>
      </c>
      <c r="AB25" s="82">
        <f>AVERAGE(F25,J25,N25,R25,V25)-D25</f>
        <v>160.2</v>
      </c>
      <c r="AC25" s="383"/>
    </row>
    <row r="26" spans="2:29" s="62" customFormat="1" ht="17.25" customHeight="1" thickBot="1">
      <c r="B26" s="366" t="s">
        <v>103</v>
      </c>
      <c r="C26" s="367"/>
      <c r="D26" s="83">
        <v>22</v>
      </c>
      <c r="E26" s="84">
        <v>134</v>
      </c>
      <c r="F26" s="78">
        <f>D26+E26</f>
        <v>156</v>
      </c>
      <c r="G26" s="377"/>
      <c r="H26" s="378"/>
      <c r="I26" s="86">
        <v>177</v>
      </c>
      <c r="J26" s="78">
        <f>D26+I26</f>
        <v>199</v>
      </c>
      <c r="K26" s="377"/>
      <c r="L26" s="378"/>
      <c r="M26" s="86">
        <v>147</v>
      </c>
      <c r="N26" s="78">
        <f>D26+M26</f>
        <v>169</v>
      </c>
      <c r="O26" s="377"/>
      <c r="P26" s="378"/>
      <c r="Q26" s="77">
        <v>171</v>
      </c>
      <c r="R26" s="80">
        <f>D26+Q26</f>
        <v>193</v>
      </c>
      <c r="S26" s="377"/>
      <c r="T26" s="378"/>
      <c r="U26" s="77">
        <v>160</v>
      </c>
      <c r="V26" s="80">
        <f>D26+U26</f>
        <v>182</v>
      </c>
      <c r="W26" s="377"/>
      <c r="X26" s="378"/>
      <c r="Y26" s="85">
        <f t="shared" si="0"/>
        <v>899</v>
      </c>
      <c r="Z26" s="86">
        <f>E26+I26+M26+Q26+U26</f>
        <v>789</v>
      </c>
      <c r="AA26" s="87">
        <f>AVERAGE(F26,J26,N26,R26,V26)</f>
        <v>179.8</v>
      </c>
      <c r="AB26" s="88">
        <f>AVERAGE(F26,J26,N26,R26,V26)-D26</f>
        <v>157.8</v>
      </c>
      <c r="AC26" s="384"/>
    </row>
    <row r="27" spans="2:29" s="62" customFormat="1" ht="49.5" customHeight="1">
      <c r="B27" s="402" t="s">
        <v>74</v>
      </c>
      <c r="C27" s="403"/>
      <c r="D27" s="63">
        <f>SUM(D28:D30)</f>
        <v>137</v>
      </c>
      <c r="E27" s="106">
        <f>SUM(E28:E30)</f>
        <v>395</v>
      </c>
      <c r="F27" s="92">
        <f>SUM(F28:F30)</f>
        <v>532</v>
      </c>
      <c r="G27" s="92">
        <f>F7</f>
        <v>536</v>
      </c>
      <c r="H27" s="70" t="str">
        <f>B7</f>
        <v>Würth</v>
      </c>
      <c r="I27" s="64">
        <f>SUM(I28:I30)</f>
        <v>447</v>
      </c>
      <c r="J27" s="92">
        <f>SUM(J28:J30)</f>
        <v>584</v>
      </c>
      <c r="K27" s="92">
        <f>J15</f>
        <v>520</v>
      </c>
      <c r="L27" s="70" t="str">
        <f>B15</f>
        <v>Verx</v>
      </c>
      <c r="M27" s="72">
        <f>SUM(M28:M30)</f>
        <v>431</v>
      </c>
      <c r="N27" s="94">
        <f>SUM(N28:N30)</f>
        <v>568</v>
      </c>
      <c r="O27" s="92">
        <f>N23</f>
        <v>569</v>
      </c>
      <c r="P27" s="70" t="str">
        <f>B23</f>
        <v>Dan Arpo</v>
      </c>
      <c r="Q27" s="71">
        <f>SUM(Q28:Q30)</f>
        <v>454</v>
      </c>
      <c r="R27" s="94">
        <f>SUM(R28:R30)</f>
        <v>591</v>
      </c>
      <c r="S27" s="92">
        <f>R11</f>
        <v>608</v>
      </c>
      <c r="T27" s="70" t="str">
        <f>B11</f>
        <v>Toode </v>
      </c>
      <c r="U27" s="71">
        <f>SUM(U28:U30)</f>
        <v>422</v>
      </c>
      <c r="V27" s="94">
        <f>SUM(V28:V30)</f>
        <v>559</v>
      </c>
      <c r="W27" s="92">
        <f>V19</f>
        <v>488</v>
      </c>
      <c r="X27" s="70" t="str">
        <f>B19</f>
        <v>Latestoil</v>
      </c>
      <c r="Y27" s="73">
        <f t="shared" si="0"/>
        <v>2834</v>
      </c>
      <c r="Z27" s="71">
        <f>SUM(Z28:Z30)</f>
        <v>2149</v>
      </c>
      <c r="AA27" s="91">
        <f>AVERAGE(AA28,AA29,AA30)</f>
        <v>188.9333333333333</v>
      </c>
      <c r="AB27" s="75">
        <f>AVERAGE(AB28,AB29,AB30)</f>
        <v>143.26666666666668</v>
      </c>
      <c r="AC27" s="382">
        <f>G28+K28+O28+S28+W28</f>
        <v>2</v>
      </c>
    </row>
    <row r="28" spans="2:29" s="62" customFormat="1" ht="17.25" customHeight="1">
      <c r="B28" s="357" t="s">
        <v>133</v>
      </c>
      <c r="C28" s="354"/>
      <c r="D28" s="76">
        <v>55</v>
      </c>
      <c r="E28" s="77">
        <v>120</v>
      </c>
      <c r="F28" s="78">
        <f>D28+E28</f>
        <v>175</v>
      </c>
      <c r="G28" s="373">
        <v>0</v>
      </c>
      <c r="H28" s="374"/>
      <c r="I28" s="79">
        <v>95</v>
      </c>
      <c r="J28" s="78">
        <f>D28+I28</f>
        <v>150</v>
      </c>
      <c r="K28" s="373">
        <v>1</v>
      </c>
      <c r="L28" s="374"/>
      <c r="M28" s="79">
        <v>100</v>
      </c>
      <c r="N28" s="78">
        <f>D28+M28</f>
        <v>155</v>
      </c>
      <c r="O28" s="373">
        <v>0</v>
      </c>
      <c r="P28" s="374"/>
      <c r="Q28" s="77">
        <v>141</v>
      </c>
      <c r="R28" s="80">
        <f>D28+Q28</f>
        <v>196</v>
      </c>
      <c r="S28" s="373">
        <v>0</v>
      </c>
      <c r="T28" s="374"/>
      <c r="U28" s="77">
        <v>116</v>
      </c>
      <c r="V28" s="80">
        <f>D28+U28</f>
        <v>171</v>
      </c>
      <c r="W28" s="373">
        <v>1</v>
      </c>
      <c r="X28" s="374"/>
      <c r="Y28" s="78">
        <f>F28+J28+N28+R28+V28</f>
        <v>847</v>
      </c>
      <c r="Z28" s="79">
        <f>E28+I28+M28+Q28+U28</f>
        <v>572</v>
      </c>
      <c r="AA28" s="81">
        <f>AVERAGE(F28,J28,N28,R28,V28)</f>
        <v>169.4</v>
      </c>
      <c r="AB28" s="82">
        <f>AVERAGE(F28,J28,N28,R28,V28)-D28</f>
        <v>114.4</v>
      </c>
      <c r="AC28" s="383"/>
    </row>
    <row r="29" spans="2:29" s="62" customFormat="1" ht="17.25" customHeight="1">
      <c r="B29" s="409" t="s">
        <v>134</v>
      </c>
      <c r="C29" s="410"/>
      <c r="D29" s="76">
        <v>41</v>
      </c>
      <c r="E29" s="77">
        <v>132</v>
      </c>
      <c r="F29" s="78">
        <f>D29+E29</f>
        <v>173</v>
      </c>
      <c r="G29" s="375"/>
      <c r="H29" s="376"/>
      <c r="I29" s="79">
        <v>151</v>
      </c>
      <c r="J29" s="78">
        <f>D29+I29</f>
        <v>192</v>
      </c>
      <c r="K29" s="375"/>
      <c r="L29" s="376"/>
      <c r="M29" s="79">
        <v>170</v>
      </c>
      <c r="N29" s="78">
        <f>D29+M29</f>
        <v>211</v>
      </c>
      <c r="O29" s="375"/>
      <c r="P29" s="376"/>
      <c r="Q29" s="77">
        <v>168</v>
      </c>
      <c r="R29" s="80">
        <f>D29+Q29</f>
        <v>209</v>
      </c>
      <c r="S29" s="375"/>
      <c r="T29" s="376"/>
      <c r="U29" s="77">
        <v>162</v>
      </c>
      <c r="V29" s="80">
        <f>D29+U29</f>
        <v>203</v>
      </c>
      <c r="W29" s="375"/>
      <c r="X29" s="376"/>
      <c r="Y29" s="78">
        <f>F29+J29+N29+R29+V29</f>
        <v>988</v>
      </c>
      <c r="Z29" s="79">
        <f>E29+I29+M29+Q29+U29</f>
        <v>783</v>
      </c>
      <c r="AA29" s="81">
        <f>AVERAGE(F29,J29,N29,R29,V29)</f>
        <v>197.6</v>
      </c>
      <c r="AB29" s="82">
        <f>AVERAGE(F29,J29,N29,R29,V29)-D29</f>
        <v>156.6</v>
      </c>
      <c r="AC29" s="383"/>
    </row>
    <row r="30" spans="2:29" s="62" customFormat="1" ht="17.25" customHeight="1" thickBot="1">
      <c r="B30" s="407" t="s">
        <v>135</v>
      </c>
      <c r="C30" s="408"/>
      <c r="D30" s="83">
        <v>41</v>
      </c>
      <c r="E30" s="84">
        <v>143</v>
      </c>
      <c r="F30" s="85">
        <f>D30+E30</f>
        <v>184</v>
      </c>
      <c r="G30" s="377"/>
      <c r="H30" s="378"/>
      <c r="I30" s="86">
        <v>201</v>
      </c>
      <c r="J30" s="85">
        <f>D30+I30</f>
        <v>242</v>
      </c>
      <c r="K30" s="377"/>
      <c r="L30" s="378"/>
      <c r="M30" s="86">
        <v>161</v>
      </c>
      <c r="N30" s="85">
        <f>D30+M30</f>
        <v>202</v>
      </c>
      <c r="O30" s="377"/>
      <c r="P30" s="378"/>
      <c r="Q30" s="86">
        <v>145</v>
      </c>
      <c r="R30" s="85">
        <f>D30+Q30</f>
        <v>186</v>
      </c>
      <c r="S30" s="377"/>
      <c r="T30" s="378"/>
      <c r="U30" s="86">
        <v>144</v>
      </c>
      <c r="V30" s="85">
        <f>D30+U30</f>
        <v>185</v>
      </c>
      <c r="W30" s="377"/>
      <c r="X30" s="378"/>
      <c r="Y30" s="85">
        <f>F30+J30+N30+R30+V30</f>
        <v>999</v>
      </c>
      <c r="Z30" s="86">
        <f>E30+I30+M30+Q30+U30</f>
        <v>794</v>
      </c>
      <c r="AA30" s="87">
        <f>AVERAGE(F30,J30,N30,R30,V30)</f>
        <v>199.8</v>
      </c>
      <c r="AB30" s="88">
        <f>AVERAGE(F30,J30,N30,R30,V30)-D30</f>
        <v>158.8</v>
      </c>
      <c r="AC30" s="384"/>
    </row>
    <row r="31" spans="2:29" s="62" customFormat="1" ht="17.25" customHeight="1">
      <c r="B31" s="96"/>
      <c r="C31" s="96"/>
      <c r="D31" s="97"/>
      <c r="E31" s="98"/>
      <c r="F31" s="99"/>
      <c r="G31" s="100"/>
      <c r="H31" s="100"/>
      <c r="I31" s="98"/>
      <c r="J31" s="99"/>
      <c r="K31" s="100"/>
      <c r="L31" s="100"/>
      <c r="M31" s="98"/>
      <c r="N31" s="99"/>
      <c r="O31" s="100"/>
      <c r="P31" s="100"/>
      <c r="Q31" s="98"/>
      <c r="R31" s="99"/>
      <c r="S31" s="100"/>
      <c r="T31" s="100"/>
      <c r="U31" s="98"/>
      <c r="V31" s="99"/>
      <c r="W31" s="100"/>
      <c r="X31" s="100"/>
      <c r="Y31" s="99"/>
      <c r="Z31" s="109"/>
      <c r="AA31" s="102"/>
      <c r="AB31" s="101"/>
      <c r="AC31" s="103"/>
    </row>
    <row r="32" spans="2:29" s="62" customFormat="1" ht="17.25" customHeight="1">
      <c r="B32" s="96"/>
      <c r="C32" s="96"/>
      <c r="D32" s="97"/>
      <c r="E32" s="98"/>
      <c r="F32" s="99"/>
      <c r="G32" s="100"/>
      <c r="H32" s="100"/>
      <c r="I32" s="98"/>
      <c r="J32" s="99"/>
      <c r="K32" s="100"/>
      <c r="L32" s="100"/>
      <c r="M32" s="98"/>
      <c r="N32" s="99"/>
      <c r="O32" s="100"/>
      <c r="P32" s="100"/>
      <c r="Q32" s="98"/>
      <c r="R32" s="99"/>
      <c r="S32" s="100"/>
      <c r="T32" s="100"/>
      <c r="U32" s="98"/>
      <c r="V32" s="99"/>
      <c r="W32" s="100"/>
      <c r="X32" s="100"/>
      <c r="Y32" s="99"/>
      <c r="Z32" s="109"/>
      <c r="AA32" s="102"/>
      <c r="AB32" s="101"/>
      <c r="AC32" s="103"/>
    </row>
    <row r="33" spans="2:29" s="62" customFormat="1" ht="17.25" customHeight="1">
      <c r="B33" s="96"/>
      <c r="C33" s="96"/>
      <c r="D33" s="97"/>
      <c r="E33" s="98"/>
      <c r="F33" s="99"/>
      <c r="G33" s="100"/>
      <c r="H33" s="100"/>
      <c r="I33" s="98"/>
      <c r="J33" s="99"/>
      <c r="K33" s="100"/>
      <c r="L33" s="100"/>
      <c r="M33" s="98"/>
      <c r="N33" s="99"/>
      <c r="O33" s="100"/>
      <c r="P33" s="100"/>
      <c r="Q33" s="98"/>
      <c r="R33" s="99"/>
      <c r="S33" s="100"/>
      <c r="T33" s="100"/>
      <c r="U33" s="98"/>
      <c r="V33" s="99"/>
      <c r="W33" s="100"/>
      <c r="X33" s="100"/>
      <c r="Y33" s="99"/>
      <c r="Z33" s="109"/>
      <c r="AA33" s="102"/>
      <c r="AB33" s="101"/>
      <c r="AC33" s="103"/>
    </row>
    <row r="34" spans="2:29" ht="17.25" customHeight="1">
      <c r="B34" s="1"/>
      <c r="C34" s="1"/>
      <c r="D34" s="1"/>
      <c r="E34" s="42"/>
      <c r="F34" s="43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42"/>
    </row>
    <row r="35" spans="2:29" ht="17.25" customHeight="1">
      <c r="B35" s="186"/>
      <c r="C35" s="186"/>
      <c r="D35" s="1"/>
      <c r="E35" s="42"/>
      <c r="F35" s="398" t="s">
        <v>219</v>
      </c>
      <c r="G35" s="398"/>
      <c r="H35" s="398"/>
      <c r="I35" s="398"/>
      <c r="J35" s="398"/>
      <c r="K35" s="398"/>
      <c r="L35" s="398"/>
      <c r="M35" s="398"/>
      <c r="N35" s="398"/>
      <c r="O35" s="398"/>
      <c r="P35" s="398"/>
      <c r="Q35" s="398"/>
      <c r="R35" s="398"/>
      <c r="S35" s="1"/>
      <c r="T35" s="1"/>
      <c r="U35" s="1"/>
      <c r="V35" s="1"/>
      <c r="W35" s="392" t="s">
        <v>79</v>
      </c>
      <c r="X35" s="392"/>
      <c r="Y35" s="392"/>
      <c r="Z35" s="392"/>
      <c r="AA35" s="1"/>
      <c r="AB35" s="1"/>
      <c r="AC35" s="42"/>
    </row>
    <row r="36" spans="2:29" ht="34.5" customHeight="1" thickBot="1">
      <c r="B36" s="204" t="s">
        <v>66</v>
      </c>
      <c r="C36" s="269"/>
      <c r="D36" s="1"/>
      <c r="E36" s="42"/>
      <c r="F36" s="398"/>
      <c r="G36" s="398"/>
      <c r="H36" s="398"/>
      <c r="I36" s="398"/>
      <c r="J36" s="398"/>
      <c r="K36" s="398"/>
      <c r="L36" s="398"/>
      <c r="M36" s="398"/>
      <c r="N36" s="398"/>
      <c r="O36" s="398"/>
      <c r="P36" s="398"/>
      <c r="Q36" s="398"/>
      <c r="R36" s="398"/>
      <c r="S36" s="1"/>
      <c r="T36" s="1"/>
      <c r="U36" s="1"/>
      <c r="V36" s="1"/>
      <c r="W36" s="393"/>
      <c r="X36" s="393"/>
      <c r="Y36" s="393"/>
      <c r="Z36" s="393"/>
      <c r="AA36" s="1"/>
      <c r="AB36" s="1"/>
      <c r="AC36" s="42"/>
    </row>
    <row r="37" spans="2:29" s="44" customFormat="1" ht="17.25" customHeight="1">
      <c r="B37" s="416" t="s">
        <v>1</v>
      </c>
      <c r="C37" s="435"/>
      <c r="D37" s="104" t="s">
        <v>31</v>
      </c>
      <c r="E37" s="45"/>
      <c r="F37" s="46" t="s">
        <v>35</v>
      </c>
      <c r="G37" s="396" t="s">
        <v>36</v>
      </c>
      <c r="H37" s="397"/>
      <c r="I37" s="47"/>
      <c r="J37" s="46" t="s">
        <v>37</v>
      </c>
      <c r="K37" s="396" t="s">
        <v>36</v>
      </c>
      <c r="L37" s="397"/>
      <c r="M37" s="48"/>
      <c r="N37" s="46" t="s">
        <v>38</v>
      </c>
      <c r="O37" s="396" t="s">
        <v>36</v>
      </c>
      <c r="P37" s="397"/>
      <c r="Q37" s="48"/>
      <c r="R37" s="46" t="s">
        <v>39</v>
      </c>
      <c r="S37" s="396" t="s">
        <v>36</v>
      </c>
      <c r="T37" s="397"/>
      <c r="U37" s="49"/>
      <c r="V37" s="46" t="s">
        <v>40</v>
      </c>
      <c r="W37" s="396" t="s">
        <v>36</v>
      </c>
      <c r="X37" s="397"/>
      <c r="Y37" s="110" t="s">
        <v>41</v>
      </c>
      <c r="Z37" s="50"/>
      <c r="AA37" s="51" t="s">
        <v>42</v>
      </c>
      <c r="AB37" s="52" t="s">
        <v>43</v>
      </c>
      <c r="AC37" s="277" t="s">
        <v>41</v>
      </c>
    </row>
    <row r="38" spans="2:29" s="44" customFormat="1" ht="17.25" customHeight="1" thickBot="1">
      <c r="B38" s="390" t="s">
        <v>44</v>
      </c>
      <c r="C38" s="434"/>
      <c r="D38" s="270"/>
      <c r="E38" s="53"/>
      <c r="F38" s="54" t="s">
        <v>45</v>
      </c>
      <c r="G38" s="387" t="s">
        <v>46</v>
      </c>
      <c r="H38" s="388"/>
      <c r="I38" s="55"/>
      <c r="J38" s="54" t="s">
        <v>45</v>
      </c>
      <c r="K38" s="387" t="s">
        <v>46</v>
      </c>
      <c r="L38" s="388"/>
      <c r="M38" s="54"/>
      <c r="N38" s="54" t="s">
        <v>45</v>
      </c>
      <c r="O38" s="387" t="s">
        <v>46</v>
      </c>
      <c r="P38" s="388"/>
      <c r="Q38" s="54"/>
      <c r="R38" s="54" t="s">
        <v>45</v>
      </c>
      <c r="S38" s="387" t="s">
        <v>46</v>
      </c>
      <c r="T38" s="388"/>
      <c r="U38" s="56"/>
      <c r="V38" s="54" t="s">
        <v>45</v>
      </c>
      <c r="W38" s="387" t="s">
        <v>46</v>
      </c>
      <c r="X38" s="388"/>
      <c r="Y38" s="57" t="s">
        <v>45</v>
      </c>
      <c r="Z38" s="58" t="s">
        <v>47</v>
      </c>
      <c r="AA38" s="59" t="s">
        <v>48</v>
      </c>
      <c r="AB38" s="60" t="s">
        <v>49</v>
      </c>
      <c r="AC38" s="61" t="s">
        <v>50</v>
      </c>
    </row>
    <row r="39" spans="2:29" s="62" customFormat="1" ht="49.5" customHeight="1">
      <c r="B39" s="380" t="s">
        <v>151</v>
      </c>
      <c r="C39" s="381"/>
      <c r="D39" s="63">
        <f>SUM(D40:D42)</f>
        <v>78</v>
      </c>
      <c r="E39" s="64">
        <f>SUM(E40:E42)</f>
        <v>541</v>
      </c>
      <c r="F39" s="92">
        <f>SUM(F40:F42)</f>
        <v>619</v>
      </c>
      <c r="G39" s="66">
        <f>F59</f>
        <v>553</v>
      </c>
      <c r="H39" s="67" t="str">
        <f>B59</f>
        <v>AQVA</v>
      </c>
      <c r="I39" s="68">
        <f>SUM(I40:I42)</f>
        <v>542</v>
      </c>
      <c r="J39" s="69">
        <f>SUM(J40:J42)</f>
        <v>620</v>
      </c>
      <c r="K39" s="69">
        <f>J55</f>
        <v>565</v>
      </c>
      <c r="L39" s="70" t="str">
        <f>B55</f>
        <v>Silfer</v>
      </c>
      <c r="M39" s="72">
        <f>SUM(M40:M42)</f>
        <v>433</v>
      </c>
      <c r="N39" s="66">
        <f>SUM(N40:N42)</f>
        <v>511</v>
      </c>
      <c r="O39" s="66">
        <f>N51</f>
        <v>633</v>
      </c>
      <c r="P39" s="67" t="str">
        <f>B51</f>
        <v>Kunda Trans</v>
      </c>
      <c r="Q39" s="72">
        <f>SUM(Q40:Q42)</f>
        <v>402</v>
      </c>
      <c r="R39" s="66">
        <f>SUM(R40:R42)</f>
        <v>480</v>
      </c>
      <c r="S39" s="66">
        <f>R47</f>
        <v>535</v>
      </c>
      <c r="T39" s="67" t="str">
        <f>B47</f>
        <v>Telfer</v>
      </c>
      <c r="U39" s="72">
        <f>SUM(U40:U42)</f>
        <v>510</v>
      </c>
      <c r="V39" s="66">
        <f>SUM(V40:V42)</f>
        <v>588</v>
      </c>
      <c r="W39" s="66">
        <f>V43</f>
        <v>551</v>
      </c>
      <c r="X39" s="67" t="str">
        <f>B43</f>
        <v>Assar</v>
      </c>
      <c r="Y39" s="73">
        <f aca="true" t="shared" si="1" ref="Y39:Y59">F39+J39+N39+R39+V39</f>
        <v>2818</v>
      </c>
      <c r="Z39" s="71">
        <f>SUM(Z40:Z42)</f>
        <v>2428</v>
      </c>
      <c r="AA39" s="74">
        <f>AVERAGE(AA40,AA41,AA42)</f>
        <v>187.86666666666665</v>
      </c>
      <c r="AB39" s="75">
        <f>AVERAGE(AB40,AB41,AB42)</f>
        <v>161.86666666666665</v>
      </c>
      <c r="AC39" s="382">
        <f>G40+K40+O40+S40+W40</f>
        <v>3</v>
      </c>
    </row>
    <row r="40" spans="2:29" s="62" customFormat="1" ht="17.25" customHeight="1">
      <c r="B40" s="355" t="s">
        <v>152</v>
      </c>
      <c r="C40" s="356"/>
      <c r="D40" s="76">
        <v>17</v>
      </c>
      <c r="E40" s="77">
        <v>204</v>
      </c>
      <c r="F40" s="78">
        <f>D40+E40</f>
        <v>221</v>
      </c>
      <c r="G40" s="373">
        <v>1</v>
      </c>
      <c r="H40" s="374"/>
      <c r="I40" s="79">
        <v>177</v>
      </c>
      <c r="J40" s="78">
        <f>D40+I40</f>
        <v>194</v>
      </c>
      <c r="K40" s="373">
        <v>1</v>
      </c>
      <c r="L40" s="374"/>
      <c r="M40" s="79">
        <v>138</v>
      </c>
      <c r="N40" s="78">
        <f>D40+M40</f>
        <v>155</v>
      </c>
      <c r="O40" s="373">
        <v>0</v>
      </c>
      <c r="P40" s="374"/>
      <c r="Q40" s="79">
        <v>144</v>
      </c>
      <c r="R40" s="80">
        <f>D40+Q40</f>
        <v>161</v>
      </c>
      <c r="S40" s="373">
        <v>0</v>
      </c>
      <c r="T40" s="374"/>
      <c r="U40" s="77">
        <v>159</v>
      </c>
      <c r="V40" s="80">
        <f>D40+U40</f>
        <v>176</v>
      </c>
      <c r="W40" s="373">
        <v>1</v>
      </c>
      <c r="X40" s="374"/>
      <c r="Y40" s="78">
        <f t="shared" si="1"/>
        <v>907</v>
      </c>
      <c r="Z40" s="79">
        <f>E40+I40+M40+Q40+U40</f>
        <v>822</v>
      </c>
      <c r="AA40" s="81">
        <f>AVERAGE(F40,J40,N40,R40,V40)</f>
        <v>181.4</v>
      </c>
      <c r="AB40" s="82">
        <f>AVERAGE(F40,J40,N40,R40,V40)-D40</f>
        <v>164.4</v>
      </c>
      <c r="AC40" s="383"/>
    </row>
    <row r="41" spans="2:29" s="62" customFormat="1" ht="17.25" customHeight="1">
      <c r="B41" s="371" t="s">
        <v>179</v>
      </c>
      <c r="C41" s="372"/>
      <c r="D41" s="76">
        <v>21</v>
      </c>
      <c r="E41" s="77">
        <v>145</v>
      </c>
      <c r="F41" s="78">
        <f>D41+E41</f>
        <v>166</v>
      </c>
      <c r="G41" s="375"/>
      <c r="H41" s="376"/>
      <c r="I41" s="79">
        <v>178</v>
      </c>
      <c r="J41" s="78">
        <f>D41+I41</f>
        <v>199</v>
      </c>
      <c r="K41" s="375"/>
      <c r="L41" s="376"/>
      <c r="M41" s="79">
        <v>134</v>
      </c>
      <c r="N41" s="78">
        <f>D41+M41</f>
        <v>155</v>
      </c>
      <c r="O41" s="375"/>
      <c r="P41" s="376"/>
      <c r="Q41" s="77">
        <v>124</v>
      </c>
      <c r="R41" s="80">
        <f>D41+Q41</f>
        <v>145</v>
      </c>
      <c r="S41" s="375"/>
      <c r="T41" s="376"/>
      <c r="U41" s="77">
        <v>204</v>
      </c>
      <c r="V41" s="80">
        <f>D41+U41</f>
        <v>225</v>
      </c>
      <c r="W41" s="375"/>
      <c r="X41" s="376"/>
      <c r="Y41" s="78">
        <f t="shared" si="1"/>
        <v>890</v>
      </c>
      <c r="Z41" s="79">
        <f>E41+I41+M41+Q41+U41</f>
        <v>785</v>
      </c>
      <c r="AA41" s="81">
        <f>AVERAGE(F41,J41,N41,R41,V41)</f>
        <v>178</v>
      </c>
      <c r="AB41" s="82">
        <f>AVERAGE(F41,J41,N41,R41,V41)-D41</f>
        <v>157</v>
      </c>
      <c r="AC41" s="383"/>
    </row>
    <row r="42" spans="2:29" s="62" customFormat="1" ht="17.25" customHeight="1" thickBot="1">
      <c r="B42" s="366" t="s">
        <v>153</v>
      </c>
      <c r="C42" s="367"/>
      <c r="D42" s="83">
        <v>40</v>
      </c>
      <c r="E42" s="84">
        <v>192</v>
      </c>
      <c r="F42" s="85">
        <f>D42+E42</f>
        <v>232</v>
      </c>
      <c r="G42" s="377"/>
      <c r="H42" s="378"/>
      <c r="I42" s="86">
        <v>187</v>
      </c>
      <c r="J42" s="85">
        <f>D42+I42</f>
        <v>227</v>
      </c>
      <c r="K42" s="377"/>
      <c r="L42" s="378"/>
      <c r="M42" s="86">
        <v>161</v>
      </c>
      <c r="N42" s="85">
        <f>D42+M42</f>
        <v>201</v>
      </c>
      <c r="O42" s="377"/>
      <c r="P42" s="378"/>
      <c r="Q42" s="84">
        <v>134</v>
      </c>
      <c r="R42" s="85">
        <f>D42+Q42</f>
        <v>174</v>
      </c>
      <c r="S42" s="377"/>
      <c r="T42" s="378"/>
      <c r="U42" s="84">
        <v>147</v>
      </c>
      <c r="V42" s="85">
        <f>D42+U42</f>
        <v>187</v>
      </c>
      <c r="W42" s="377"/>
      <c r="X42" s="378"/>
      <c r="Y42" s="85">
        <f t="shared" si="1"/>
        <v>1021</v>
      </c>
      <c r="Z42" s="86">
        <f>E42+I42+M42+Q42+U42</f>
        <v>821</v>
      </c>
      <c r="AA42" s="87">
        <f>AVERAGE(F42,J42,N42,R42,V42)</f>
        <v>204.2</v>
      </c>
      <c r="AB42" s="88">
        <f>AVERAGE(F42,J42,N42,R42,V42)-D42</f>
        <v>164.2</v>
      </c>
      <c r="AC42" s="384"/>
    </row>
    <row r="43" spans="2:29" s="62" customFormat="1" ht="48" customHeight="1">
      <c r="B43" s="368" t="s">
        <v>64</v>
      </c>
      <c r="C43" s="369"/>
      <c r="D43" s="63">
        <f>SUM(D44:D46)</f>
        <v>104</v>
      </c>
      <c r="E43" s="64">
        <f>SUM(E44:E46)</f>
        <v>435</v>
      </c>
      <c r="F43" s="66">
        <f>SUM(F44:F46)</f>
        <v>539</v>
      </c>
      <c r="G43" s="66">
        <f>F55</f>
        <v>508</v>
      </c>
      <c r="H43" s="67" t="str">
        <f>B55</f>
        <v>Silfer</v>
      </c>
      <c r="I43" s="108">
        <f>SUM(I44:I46)</f>
        <v>462</v>
      </c>
      <c r="J43" s="69">
        <f>SUM(J44:J46)</f>
        <v>566</v>
      </c>
      <c r="K43" s="66">
        <f>J51</f>
        <v>501</v>
      </c>
      <c r="L43" s="67" t="str">
        <f>B51</f>
        <v>Kunda Trans</v>
      </c>
      <c r="M43" s="72">
        <f>SUM(M44:M46)</f>
        <v>453</v>
      </c>
      <c r="N43" s="66">
        <f>SUM(N44:N46)</f>
        <v>557</v>
      </c>
      <c r="O43" s="66">
        <f>N47</f>
        <v>586</v>
      </c>
      <c r="P43" s="67" t="str">
        <f>B47</f>
        <v>Telfer</v>
      </c>
      <c r="Q43" s="72">
        <f>SUM(Q44:Q46)</f>
        <v>484</v>
      </c>
      <c r="R43" s="66">
        <f>SUM(R44:R46)</f>
        <v>588</v>
      </c>
      <c r="S43" s="66">
        <f>R59</f>
        <v>507</v>
      </c>
      <c r="T43" s="67" t="str">
        <f>B59</f>
        <v>AQVA</v>
      </c>
      <c r="U43" s="72">
        <f>SUM(U44:U46)</f>
        <v>447</v>
      </c>
      <c r="V43" s="66">
        <f>SUM(V44:V46)</f>
        <v>551</v>
      </c>
      <c r="W43" s="66">
        <f>V39</f>
        <v>588</v>
      </c>
      <c r="X43" s="67" t="str">
        <f>B39</f>
        <v>Aru Rail</v>
      </c>
      <c r="Y43" s="73">
        <f t="shared" si="1"/>
        <v>2801</v>
      </c>
      <c r="Z43" s="71">
        <f>SUM(Z44:Z46)</f>
        <v>2281</v>
      </c>
      <c r="AA43" s="91">
        <f>AVERAGE(AA44,AA45,AA46)</f>
        <v>186.73333333333335</v>
      </c>
      <c r="AB43" s="75">
        <f>AVERAGE(AB44,AB45,AB46)</f>
        <v>152.0666666666667</v>
      </c>
      <c r="AC43" s="382">
        <f>G44+K44+O44+S44+W44</f>
        <v>3</v>
      </c>
    </row>
    <row r="44" spans="2:29" s="62" customFormat="1" ht="17.25" customHeight="1">
      <c r="B44" s="215" t="s">
        <v>113</v>
      </c>
      <c r="C44" s="216"/>
      <c r="D44" s="76">
        <v>35</v>
      </c>
      <c r="E44" s="77">
        <v>126</v>
      </c>
      <c r="F44" s="78">
        <f>D44+E44</f>
        <v>161</v>
      </c>
      <c r="G44" s="373">
        <v>1</v>
      </c>
      <c r="H44" s="374"/>
      <c r="I44" s="79">
        <v>153</v>
      </c>
      <c r="J44" s="78">
        <f>D44+I44</f>
        <v>188</v>
      </c>
      <c r="K44" s="373">
        <v>1</v>
      </c>
      <c r="L44" s="374"/>
      <c r="M44" s="79">
        <v>164</v>
      </c>
      <c r="N44" s="78">
        <f>D44+M44</f>
        <v>199</v>
      </c>
      <c r="O44" s="373">
        <v>0</v>
      </c>
      <c r="P44" s="374"/>
      <c r="Q44" s="77">
        <v>159</v>
      </c>
      <c r="R44" s="80">
        <f>D44+Q44</f>
        <v>194</v>
      </c>
      <c r="S44" s="373">
        <v>1</v>
      </c>
      <c r="T44" s="374"/>
      <c r="U44" s="77">
        <v>148</v>
      </c>
      <c r="V44" s="80">
        <f>D44+U44</f>
        <v>183</v>
      </c>
      <c r="W44" s="373">
        <v>0</v>
      </c>
      <c r="X44" s="374"/>
      <c r="Y44" s="78">
        <f t="shared" si="1"/>
        <v>925</v>
      </c>
      <c r="Z44" s="79">
        <f>E44+I44+M44+Q44+U44</f>
        <v>750</v>
      </c>
      <c r="AA44" s="81">
        <f>AVERAGE(F44,J44,N44,R44,V44)</f>
        <v>185</v>
      </c>
      <c r="AB44" s="82">
        <f>AVERAGE(F44,J44,N44,R44,V44)-D44</f>
        <v>150</v>
      </c>
      <c r="AC44" s="383"/>
    </row>
    <row r="45" spans="2:29" s="62" customFormat="1" ht="17.25" customHeight="1">
      <c r="B45" s="357" t="s">
        <v>181</v>
      </c>
      <c r="C45" s="354"/>
      <c r="D45" s="76">
        <v>49</v>
      </c>
      <c r="E45" s="77">
        <v>156</v>
      </c>
      <c r="F45" s="78">
        <f>D45+E45</f>
        <v>205</v>
      </c>
      <c r="G45" s="375"/>
      <c r="H45" s="376"/>
      <c r="I45" s="79">
        <v>99</v>
      </c>
      <c r="J45" s="78">
        <f>D45+I45</f>
        <v>148</v>
      </c>
      <c r="K45" s="375"/>
      <c r="L45" s="376"/>
      <c r="M45" s="79">
        <v>120</v>
      </c>
      <c r="N45" s="78">
        <f>D45+M45</f>
        <v>169</v>
      </c>
      <c r="O45" s="375"/>
      <c r="P45" s="376"/>
      <c r="Q45" s="77">
        <v>150</v>
      </c>
      <c r="R45" s="80">
        <f>D45+Q45</f>
        <v>199</v>
      </c>
      <c r="S45" s="375"/>
      <c r="T45" s="376"/>
      <c r="U45" s="77">
        <v>134</v>
      </c>
      <c r="V45" s="80">
        <f>D45+U45</f>
        <v>183</v>
      </c>
      <c r="W45" s="375"/>
      <c r="X45" s="376"/>
      <c r="Y45" s="78">
        <f t="shared" si="1"/>
        <v>904</v>
      </c>
      <c r="Z45" s="79">
        <f>E45+I45+M45+Q45+U45</f>
        <v>659</v>
      </c>
      <c r="AA45" s="81">
        <f>AVERAGE(F45,J45,N45,R45,V45)</f>
        <v>180.8</v>
      </c>
      <c r="AB45" s="82">
        <f>AVERAGE(F45,J45,N45,R45,V45)-D45</f>
        <v>131.8</v>
      </c>
      <c r="AC45" s="383"/>
    </row>
    <row r="46" spans="2:29" s="62" customFormat="1" ht="17.25" customHeight="1" thickBot="1">
      <c r="B46" s="413" t="s">
        <v>104</v>
      </c>
      <c r="C46" s="414"/>
      <c r="D46" s="76">
        <v>20</v>
      </c>
      <c r="E46" s="84">
        <v>153</v>
      </c>
      <c r="F46" s="85">
        <f>D46+E46</f>
        <v>173</v>
      </c>
      <c r="G46" s="377"/>
      <c r="H46" s="378"/>
      <c r="I46" s="86">
        <v>210</v>
      </c>
      <c r="J46" s="85">
        <f>D46+I46</f>
        <v>230</v>
      </c>
      <c r="K46" s="377"/>
      <c r="L46" s="378"/>
      <c r="M46" s="86">
        <v>169</v>
      </c>
      <c r="N46" s="85">
        <f>D46+M46</f>
        <v>189</v>
      </c>
      <c r="O46" s="377"/>
      <c r="P46" s="378"/>
      <c r="Q46" s="84">
        <v>175</v>
      </c>
      <c r="R46" s="85">
        <f>D46+Q46</f>
        <v>195</v>
      </c>
      <c r="S46" s="377"/>
      <c r="T46" s="378"/>
      <c r="U46" s="84">
        <v>165</v>
      </c>
      <c r="V46" s="85">
        <f>D46+U46</f>
        <v>185</v>
      </c>
      <c r="W46" s="377"/>
      <c r="X46" s="378"/>
      <c r="Y46" s="85">
        <f t="shared" si="1"/>
        <v>972</v>
      </c>
      <c r="Z46" s="86">
        <f>E46+I46+M46+Q46+U46</f>
        <v>872</v>
      </c>
      <c r="AA46" s="87">
        <f>AVERAGE(F46,J46,N46,R46,V46)</f>
        <v>194.4</v>
      </c>
      <c r="AB46" s="88">
        <f>AVERAGE(F46,J46,N46,R46,V46)-D46</f>
        <v>174.4</v>
      </c>
      <c r="AC46" s="384"/>
    </row>
    <row r="47" spans="2:29" s="62" customFormat="1" ht="49.5" customHeight="1">
      <c r="B47" s="368" t="s">
        <v>60</v>
      </c>
      <c r="C47" s="369"/>
      <c r="D47" s="63">
        <f>SUM(D48:D50)</f>
        <v>67</v>
      </c>
      <c r="E47" s="64">
        <f>SUM(E48:E50)</f>
        <v>443</v>
      </c>
      <c r="F47" s="66">
        <f>SUM(F48:F50)</f>
        <v>510</v>
      </c>
      <c r="G47" s="66">
        <f>F51</f>
        <v>576</v>
      </c>
      <c r="H47" s="67" t="str">
        <f>B51</f>
        <v>Kunda Trans</v>
      </c>
      <c r="I47" s="108">
        <f>SUM(I48:I50)</f>
        <v>550</v>
      </c>
      <c r="J47" s="69">
        <f>SUM(J48:J50)</f>
        <v>617</v>
      </c>
      <c r="K47" s="66">
        <f>J59</f>
        <v>533</v>
      </c>
      <c r="L47" s="67" t="str">
        <f>B59</f>
        <v>AQVA</v>
      </c>
      <c r="M47" s="72">
        <f>SUM(M48:M50)</f>
        <v>519</v>
      </c>
      <c r="N47" s="66">
        <f>SUM(N48:N50)</f>
        <v>586</v>
      </c>
      <c r="O47" s="66">
        <f>N43</f>
        <v>557</v>
      </c>
      <c r="P47" s="67" t="str">
        <f>B43</f>
        <v>Assar</v>
      </c>
      <c r="Q47" s="72">
        <f>SUM(Q48:Q50)</f>
        <v>468</v>
      </c>
      <c r="R47" s="66">
        <f>SUM(R48:R50)</f>
        <v>535</v>
      </c>
      <c r="S47" s="66">
        <f>R39</f>
        <v>480</v>
      </c>
      <c r="T47" s="67" t="str">
        <f>B39</f>
        <v>Aru Rail</v>
      </c>
      <c r="U47" s="72">
        <f>SUM(U48:U50)</f>
        <v>457</v>
      </c>
      <c r="V47" s="66">
        <f>SUM(V48:V50)</f>
        <v>524</v>
      </c>
      <c r="W47" s="66">
        <f>V55</f>
        <v>493</v>
      </c>
      <c r="X47" s="67" t="str">
        <f>B55</f>
        <v>Silfer</v>
      </c>
      <c r="Y47" s="73">
        <f t="shared" si="1"/>
        <v>2772</v>
      </c>
      <c r="Z47" s="71">
        <f>SUM(Z48:Z50)</f>
        <v>2437</v>
      </c>
      <c r="AA47" s="91">
        <f>AVERAGE(AA48,AA49,AA50)</f>
        <v>184.79999999999998</v>
      </c>
      <c r="AB47" s="75">
        <f>AVERAGE(AB48,AB49,AB50)</f>
        <v>162.46666666666667</v>
      </c>
      <c r="AC47" s="382">
        <f>G48+K48+O48+S48+W48</f>
        <v>4</v>
      </c>
    </row>
    <row r="48" spans="2:29" s="62" customFormat="1" ht="17.25" customHeight="1">
      <c r="B48" s="357" t="s">
        <v>136</v>
      </c>
      <c r="C48" s="354"/>
      <c r="D48" s="76">
        <v>29</v>
      </c>
      <c r="E48" s="77">
        <v>148</v>
      </c>
      <c r="F48" s="78">
        <f>D48+E48</f>
        <v>177</v>
      </c>
      <c r="G48" s="373">
        <v>0</v>
      </c>
      <c r="H48" s="374"/>
      <c r="I48" s="79">
        <v>206</v>
      </c>
      <c r="J48" s="78">
        <f>D48+I48</f>
        <v>235</v>
      </c>
      <c r="K48" s="373">
        <v>1</v>
      </c>
      <c r="L48" s="374"/>
      <c r="M48" s="79">
        <v>145</v>
      </c>
      <c r="N48" s="78">
        <f>D48+M48</f>
        <v>174</v>
      </c>
      <c r="O48" s="373">
        <v>1</v>
      </c>
      <c r="P48" s="374"/>
      <c r="Q48" s="77">
        <v>156</v>
      </c>
      <c r="R48" s="80">
        <f>D48+Q48</f>
        <v>185</v>
      </c>
      <c r="S48" s="373">
        <v>1</v>
      </c>
      <c r="T48" s="374"/>
      <c r="U48" s="77">
        <v>157</v>
      </c>
      <c r="V48" s="80">
        <f>D48+U48</f>
        <v>186</v>
      </c>
      <c r="W48" s="373">
        <v>1</v>
      </c>
      <c r="X48" s="374"/>
      <c r="Y48" s="78">
        <f t="shared" si="1"/>
        <v>957</v>
      </c>
      <c r="Z48" s="79">
        <f>E48+I48+M48+Q48+U48</f>
        <v>812</v>
      </c>
      <c r="AA48" s="81">
        <f>AVERAGE(F48,J48,N48,R48,V48)</f>
        <v>191.4</v>
      </c>
      <c r="AB48" s="82">
        <f>AVERAGE(F48,J48,N48,R48,V48)-D48</f>
        <v>162.4</v>
      </c>
      <c r="AC48" s="383"/>
    </row>
    <row r="49" spans="2:29" s="62" customFormat="1" ht="17.25" customHeight="1">
      <c r="B49" s="357" t="s">
        <v>137</v>
      </c>
      <c r="C49" s="354"/>
      <c r="D49" s="76">
        <v>23</v>
      </c>
      <c r="E49" s="77">
        <v>129</v>
      </c>
      <c r="F49" s="78">
        <f>D49+E49</f>
        <v>152</v>
      </c>
      <c r="G49" s="375"/>
      <c r="H49" s="376"/>
      <c r="I49" s="79">
        <v>166</v>
      </c>
      <c r="J49" s="78">
        <f>D49+I49</f>
        <v>189</v>
      </c>
      <c r="K49" s="375"/>
      <c r="L49" s="376"/>
      <c r="M49" s="79">
        <v>164</v>
      </c>
      <c r="N49" s="78">
        <f>D49+M49</f>
        <v>187</v>
      </c>
      <c r="O49" s="375"/>
      <c r="P49" s="376"/>
      <c r="Q49" s="77">
        <v>167</v>
      </c>
      <c r="R49" s="80">
        <f>D49+Q49</f>
        <v>190</v>
      </c>
      <c r="S49" s="375"/>
      <c r="T49" s="376"/>
      <c r="U49" s="77">
        <v>152</v>
      </c>
      <c r="V49" s="80">
        <f>D49+U49</f>
        <v>175</v>
      </c>
      <c r="W49" s="375"/>
      <c r="X49" s="376"/>
      <c r="Y49" s="78">
        <f t="shared" si="1"/>
        <v>893</v>
      </c>
      <c r="Z49" s="79">
        <f>E49+I49+M49+Q49+U49</f>
        <v>778</v>
      </c>
      <c r="AA49" s="81">
        <f>AVERAGE(F49,J49,N49,R49,V49)</f>
        <v>178.6</v>
      </c>
      <c r="AB49" s="82">
        <f>AVERAGE(F49,J49,N49,R49,V49)-D49</f>
        <v>155.6</v>
      </c>
      <c r="AC49" s="383"/>
    </row>
    <row r="50" spans="2:29" s="62" customFormat="1" ht="17.25" customHeight="1" thickBot="1">
      <c r="B50" s="362" t="s">
        <v>138</v>
      </c>
      <c r="C50" s="363"/>
      <c r="D50" s="83">
        <v>15</v>
      </c>
      <c r="E50" s="84">
        <v>166</v>
      </c>
      <c r="F50" s="85">
        <f>D50+E50</f>
        <v>181</v>
      </c>
      <c r="G50" s="377"/>
      <c r="H50" s="378"/>
      <c r="I50" s="86">
        <v>178</v>
      </c>
      <c r="J50" s="85">
        <f>D50+I50</f>
        <v>193</v>
      </c>
      <c r="K50" s="377"/>
      <c r="L50" s="378"/>
      <c r="M50" s="86">
        <v>210</v>
      </c>
      <c r="N50" s="85">
        <f>D50+M50</f>
        <v>225</v>
      </c>
      <c r="O50" s="377"/>
      <c r="P50" s="378"/>
      <c r="Q50" s="84">
        <v>145</v>
      </c>
      <c r="R50" s="85">
        <f>D50+Q50</f>
        <v>160</v>
      </c>
      <c r="S50" s="377"/>
      <c r="T50" s="378"/>
      <c r="U50" s="84">
        <v>148</v>
      </c>
      <c r="V50" s="85">
        <f>D50+U50</f>
        <v>163</v>
      </c>
      <c r="W50" s="377"/>
      <c r="X50" s="378"/>
      <c r="Y50" s="85">
        <f t="shared" si="1"/>
        <v>922</v>
      </c>
      <c r="Z50" s="86">
        <f>E50+I50+M50+Q50+U50</f>
        <v>847</v>
      </c>
      <c r="AA50" s="87">
        <f>AVERAGE(F50,J50,N50,R50,V50)</f>
        <v>184.4</v>
      </c>
      <c r="AB50" s="88">
        <f>AVERAGE(F50,J50,N50,R50,V50)-D50</f>
        <v>169.4</v>
      </c>
      <c r="AC50" s="384"/>
    </row>
    <row r="51" spans="2:29" s="62" customFormat="1" ht="48" customHeight="1">
      <c r="B51" s="432" t="s">
        <v>116</v>
      </c>
      <c r="C51" s="433"/>
      <c r="D51" s="63">
        <f>SUM(D52:D54)</f>
        <v>141</v>
      </c>
      <c r="E51" s="64">
        <f>SUM(E52:E54)</f>
        <v>435</v>
      </c>
      <c r="F51" s="66">
        <f>SUM(F52:F54)</f>
        <v>576</v>
      </c>
      <c r="G51" s="66">
        <f>F47</f>
        <v>510</v>
      </c>
      <c r="H51" s="67" t="str">
        <f>B47</f>
        <v>Telfer</v>
      </c>
      <c r="I51" s="108">
        <f>SUM(I52:I54)</f>
        <v>360</v>
      </c>
      <c r="J51" s="69">
        <f>SUM(J52:J54)</f>
        <v>501</v>
      </c>
      <c r="K51" s="66">
        <f>J43</f>
        <v>566</v>
      </c>
      <c r="L51" s="67" t="str">
        <f>B43</f>
        <v>Assar</v>
      </c>
      <c r="M51" s="72">
        <f>SUM(M52:M54)</f>
        <v>492</v>
      </c>
      <c r="N51" s="66">
        <f>SUM(N52:N54)</f>
        <v>633</v>
      </c>
      <c r="O51" s="66">
        <f>N39</f>
        <v>511</v>
      </c>
      <c r="P51" s="67" t="str">
        <f>B39</f>
        <v>Aru Rail</v>
      </c>
      <c r="Q51" s="72">
        <f>SUM(Q52:Q54)</f>
        <v>432</v>
      </c>
      <c r="R51" s="66">
        <f>SUM(R52:R54)</f>
        <v>573</v>
      </c>
      <c r="S51" s="66">
        <f>R55</f>
        <v>582</v>
      </c>
      <c r="T51" s="67" t="str">
        <f>B55</f>
        <v>Silfer</v>
      </c>
      <c r="U51" s="72">
        <f>SUM(U52:U54)</f>
        <v>409</v>
      </c>
      <c r="V51" s="66">
        <f>SUM(V52:V54)</f>
        <v>550</v>
      </c>
      <c r="W51" s="66">
        <f>V59</f>
        <v>609</v>
      </c>
      <c r="X51" s="67" t="str">
        <f>B59</f>
        <v>AQVA</v>
      </c>
      <c r="Y51" s="73">
        <f t="shared" si="1"/>
        <v>2833</v>
      </c>
      <c r="Z51" s="71">
        <f>SUM(Z52:Z54)</f>
        <v>2128</v>
      </c>
      <c r="AA51" s="91">
        <f>AVERAGE(AA52,AA53,AA54)</f>
        <v>188.86666666666667</v>
      </c>
      <c r="AB51" s="75">
        <f>AVERAGE(AB52,AB53,AB54)</f>
        <v>141.86666666666667</v>
      </c>
      <c r="AC51" s="382">
        <f>G52+K52+O52+S52+W52</f>
        <v>2</v>
      </c>
    </row>
    <row r="52" spans="2:29" s="62" customFormat="1" ht="17.25" customHeight="1">
      <c r="B52" s="361" t="s">
        <v>117</v>
      </c>
      <c r="C52" s="361"/>
      <c r="D52" s="76">
        <v>60</v>
      </c>
      <c r="E52" s="79">
        <v>116</v>
      </c>
      <c r="F52" s="78">
        <f>D52+E52</f>
        <v>176</v>
      </c>
      <c r="G52" s="373">
        <v>1</v>
      </c>
      <c r="H52" s="374"/>
      <c r="I52" s="79">
        <v>91</v>
      </c>
      <c r="J52" s="78">
        <f>D52+I52</f>
        <v>151</v>
      </c>
      <c r="K52" s="373">
        <v>0</v>
      </c>
      <c r="L52" s="374"/>
      <c r="M52" s="79">
        <v>119</v>
      </c>
      <c r="N52" s="78">
        <f>D52+M52</f>
        <v>179</v>
      </c>
      <c r="O52" s="373">
        <v>1</v>
      </c>
      <c r="P52" s="374"/>
      <c r="Q52" s="77">
        <v>92</v>
      </c>
      <c r="R52" s="80">
        <f>D52+Q52</f>
        <v>152</v>
      </c>
      <c r="S52" s="373">
        <v>0</v>
      </c>
      <c r="T52" s="374"/>
      <c r="U52" s="77">
        <v>138</v>
      </c>
      <c r="V52" s="80">
        <f>D52+U52</f>
        <v>198</v>
      </c>
      <c r="W52" s="373">
        <v>0</v>
      </c>
      <c r="X52" s="374"/>
      <c r="Y52" s="78">
        <f t="shared" si="1"/>
        <v>856</v>
      </c>
      <c r="Z52" s="79">
        <f>E52+I52+M52+Q52+U52</f>
        <v>556</v>
      </c>
      <c r="AA52" s="81">
        <f>AVERAGE(F52,J52,N52,R52,V52)</f>
        <v>171.2</v>
      </c>
      <c r="AB52" s="82">
        <f>AVERAGE(F52,J52,N52,R52,V52)-D52</f>
        <v>111.19999999999999</v>
      </c>
      <c r="AC52" s="383"/>
    </row>
    <row r="53" spans="2:29" s="62" customFormat="1" ht="17.25" customHeight="1">
      <c r="B53" s="361" t="s">
        <v>105</v>
      </c>
      <c r="C53" s="361"/>
      <c r="D53" s="76">
        <v>43</v>
      </c>
      <c r="E53" s="95">
        <v>108</v>
      </c>
      <c r="F53" s="78">
        <f>D53+E53</f>
        <v>151</v>
      </c>
      <c r="G53" s="375"/>
      <c r="H53" s="376"/>
      <c r="I53" s="79">
        <v>136</v>
      </c>
      <c r="J53" s="78">
        <f>D53+I53</f>
        <v>179</v>
      </c>
      <c r="K53" s="375"/>
      <c r="L53" s="376"/>
      <c r="M53" s="79">
        <v>217</v>
      </c>
      <c r="N53" s="78">
        <f>D53+M53</f>
        <v>260</v>
      </c>
      <c r="O53" s="375"/>
      <c r="P53" s="376"/>
      <c r="Q53" s="77">
        <v>168</v>
      </c>
      <c r="R53" s="80">
        <f>D53+Q53</f>
        <v>211</v>
      </c>
      <c r="S53" s="375"/>
      <c r="T53" s="376"/>
      <c r="U53" s="77">
        <v>136</v>
      </c>
      <c r="V53" s="80">
        <f>D53+U53</f>
        <v>179</v>
      </c>
      <c r="W53" s="375"/>
      <c r="X53" s="376"/>
      <c r="Y53" s="78">
        <f t="shared" si="1"/>
        <v>980</v>
      </c>
      <c r="Z53" s="79">
        <f>E53+I53+M53+Q53+U53</f>
        <v>765</v>
      </c>
      <c r="AA53" s="81">
        <f>AVERAGE(F53,J53,N53,R53,V53)</f>
        <v>196</v>
      </c>
      <c r="AB53" s="82">
        <f>AVERAGE(F53,J53,N53,R53,V53)-D53</f>
        <v>153</v>
      </c>
      <c r="AC53" s="383"/>
    </row>
    <row r="54" spans="2:29" s="62" customFormat="1" ht="17.25" customHeight="1" thickBot="1">
      <c r="B54" s="430" t="s">
        <v>118</v>
      </c>
      <c r="C54" s="431"/>
      <c r="D54" s="83">
        <v>38</v>
      </c>
      <c r="E54" s="84">
        <v>211</v>
      </c>
      <c r="F54" s="78">
        <f>D54+E54</f>
        <v>249</v>
      </c>
      <c r="G54" s="377"/>
      <c r="H54" s="378"/>
      <c r="I54" s="86">
        <v>133</v>
      </c>
      <c r="J54" s="85">
        <f>D54+I54</f>
        <v>171</v>
      </c>
      <c r="K54" s="377"/>
      <c r="L54" s="378"/>
      <c r="M54" s="86">
        <v>156</v>
      </c>
      <c r="N54" s="85">
        <f>D54+M54</f>
        <v>194</v>
      </c>
      <c r="O54" s="377"/>
      <c r="P54" s="378"/>
      <c r="Q54" s="84">
        <v>172</v>
      </c>
      <c r="R54" s="85">
        <f>D54+Q54</f>
        <v>210</v>
      </c>
      <c r="S54" s="377"/>
      <c r="T54" s="378"/>
      <c r="U54" s="84">
        <v>135</v>
      </c>
      <c r="V54" s="85">
        <f>D54+U54</f>
        <v>173</v>
      </c>
      <c r="W54" s="377"/>
      <c r="X54" s="378"/>
      <c r="Y54" s="85">
        <f t="shared" si="1"/>
        <v>997</v>
      </c>
      <c r="Z54" s="86">
        <f>E54+I54+M54+Q54+U54</f>
        <v>807</v>
      </c>
      <c r="AA54" s="87">
        <f>AVERAGE(F54,J54,N54,R54,V54)</f>
        <v>199.4</v>
      </c>
      <c r="AB54" s="88">
        <f>AVERAGE(F54,J54,N54,R54,V54)-D54</f>
        <v>161.4</v>
      </c>
      <c r="AC54" s="384"/>
    </row>
    <row r="55" spans="2:29" s="62" customFormat="1" ht="48.75" customHeight="1">
      <c r="B55" s="422" t="s">
        <v>68</v>
      </c>
      <c r="C55" s="423"/>
      <c r="D55" s="63">
        <f>SUM(D56:D58)</f>
        <v>96</v>
      </c>
      <c r="E55" s="64">
        <f>SUM(E56:E58)</f>
        <v>412</v>
      </c>
      <c r="F55" s="92">
        <f>SUM(F56:F58)</f>
        <v>508</v>
      </c>
      <c r="G55" s="66">
        <f>F43</f>
        <v>539</v>
      </c>
      <c r="H55" s="67" t="str">
        <f>B43</f>
        <v>Assar</v>
      </c>
      <c r="I55" s="108">
        <f>SUM(I56:I58)</f>
        <v>469</v>
      </c>
      <c r="J55" s="69">
        <f>SUM(J56:J58)</f>
        <v>565</v>
      </c>
      <c r="K55" s="66">
        <f>J39</f>
        <v>620</v>
      </c>
      <c r="L55" s="67" t="str">
        <f>B39</f>
        <v>Aru Rail</v>
      </c>
      <c r="M55" s="72">
        <f>SUM(M56:M58)</f>
        <v>459</v>
      </c>
      <c r="N55" s="66">
        <f>SUM(N56:N58)</f>
        <v>555</v>
      </c>
      <c r="O55" s="66">
        <f>N59</f>
        <v>507</v>
      </c>
      <c r="P55" s="67" t="str">
        <f>B59</f>
        <v>AQVA</v>
      </c>
      <c r="Q55" s="72">
        <f>SUM(Q56:Q58)</f>
        <v>486</v>
      </c>
      <c r="R55" s="66">
        <f>SUM(R56:R58)</f>
        <v>582</v>
      </c>
      <c r="S55" s="66">
        <f>R51</f>
        <v>573</v>
      </c>
      <c r="T55" s="67" t="str">
        <f>B51</f>
        <v>Kunda Trans</v>
      </c>
      <c r="U55" s="72">
        <f>SUM(U56:U58)</f>
        <v>397</v>
      </c>
      <c r="V55" s="66">
        <f>SUM(V56:V58)</f>
        <v>493</v>
      </c>
      <c r="W55" s="66">
        <f>V47</f>
        <v>524</v>
      </c>
      <c r="X55" s="67" t="str">
        <f>B47</f>
        <v>Telfer</v>
      </c>
      <c r="Y55" s="73">
        <f t="shared" si="1"/>
        <v>2703</v>
      </c>
      <c r="Z55" s="71">
        <f>SUM(Z56:Z58)</f>
        <v>2223</v>
      </c>
      <c r="AA55" s="91">
        <f>AVERAGE(AA56,AA57,AA58)</f>
        <v>180.20000000000002</v>
      </c>
      <c r="AB55" s="75">
        <f>AVERAGE(AB56,AB57,AB58)</f>
        <v>148.20000000000002</v>
      </c>
      <c r="AC55" s="382">
        <f>G56+K56+O56+S56+W56</f>
        <v>2</v>
      </c>
    </row>
    <row r="56" spans="2:29" s="62" customFormat="1" ht="17.25" customHeight="1">
      <c r="B56" s="355" t="s">
        <v>94</v>
      </c>
      <c r="C56" s="356"/>
      <c r="D56" s="76">
        <v>32</v>
      </c>
      <c r="E56" s="79">
        <v>106</v>
      </c>
      <c r="F56" s="78">
        <f>D56+E56</f>
        <v>138</v>
      </c>
      <c r="G56" s="373">
        <v>0</v>
      </c>
      <c r="H56" s="374"/>
      <c r="I56" s="79">
        <v>187</v>
      </c>
      <c r="J56" s="78">
        <f>D56+I56</f>
        <v>219</v>
      </c>
      <c r="K56" s="373">
        <v>0</v>
      </c>
      <c r="L56" s="374"/>
      <c r="M56" s="79">
        <v>174</v>
      </c>
      <c r="N56" s="78">
        <f>D56+M56</f>
        <v>206</v>
      </c>
      <c r="O56" s="373">
        <v>1</v>
      </c>
      <c r="P56" s="374"/>
      <c r="Q56" s="77">
        <v>154</v>
      </c>
      <c r="R56" s="80">
        <f>D56+Q56</f>
        <v>186</v>
      </c>
      <c r="S56" s="373">
        <v>1</v>
      </c>
      <c r="T56" s="374"/>
      <c r="U56" s="77">
        <v>164</v>
      </c>
      <c r="V56" s="80">
        <f>D56+U56</f>
        <v>196</v>
      </c>
      <c r="W56" s="373">
        <v>0</v>
      </c>
      <c r="X56" s="374"/>
      <c r="Y56" s="78">
        <f t="shared" si="1"/>
        <v>945</v>
      </c>
      <c r="Z56" s="79">
        <f>E56+I56+M56+Q56+U56</f>
        <v>785</v>
      </c>
      <c r="AA56" s="81">
        <f>AVERAGE(F56,J56,N56,R56,V56)</f>
        <v>189</v>
      </c>
      <c r="AB56" s="82">
        <f>AVERAGE(F56,J56,N56,R56,V56)-D56</f>
        <v>157</v>
      </c>
      <c r="AC56" s="383"/>
    </row>
    <row r="57" spans="2:29" s="62" customFormat="1" ht="17.25" customHeight="1">
      <c r="B57" s="355" t="s">
        <v>95</v>
      </c>
      <c r="C57" s="356"/>
      <c r="D57" s="76">
        <v>34</v>
      </c>
      <c r="E57" s="77">
        <v>138</v>
      </c>
      <c r="F57" s="78">
        <f>D57+E57</f>
        <v>172</v>
      </c>
      <c r="G57" s="375"/>
      <c r="H57" s="376"/>
      <c r="I57" s="79">
        <v>119</v>
      </c>
      <c r="J57" s="78">
        <f>D57+I57</f>
        <v>153</v>
      </c>
      <c r="K57" s="375"/>
      <c r="L57" s="376"/>
      <c r="M57" s="79">
        <v>147</v>
      </c>
      <c r="N57" s="78">
        <f>D57+M57</f>
        <v>181</v>
      </c>
      <c r="O57" s="375"/>
      <c r="P57" s="376"/>
      <c r="Q57" s="77">
        <v>173</v>
      </c>
      <c r="R57" s="80">
        <f>D57+Q57</f>
        <v>207</v>
      </c>
      <c r="S57" s="375"/>
      <c r="T57" s="376"/>
      <c r="U57" s="77">
        <v>111</v>
      </c>
      <c r="V57" s="80">
        <f>D57+U57</f>
        <v>145</v>
      </c>
      <c r="W57" s="375"/>
      <c r="X57" s="376"/>
      <c r="Y57" s="78">
        <f t="shared" si="1"/>
        <v>858</v>
      </c>
      <c r="Z57" s="79">
        <f>E57+I57+M57+Q57+U57</f>
        <v>688</v>
      </c>
      <c r="AA57" s="81">
        <f>AVERAGE(F57,J57,N57,R57,V57)</f>
        <v>171.6</v>
      </c>
      <c r="AB57" s="82">
        <f>AVERAGE(F57,J57,N57,R57,V57)-D57</f>
        <v>137.6</v>
      </c>
      <c r="AC57" s="383"/>
    </row>
    <row r="58" spans="2:29" s="62" customFormat="1" ht="17.25" customHeight="1" thickBot="1">
      <c r="B58" s="366" t="s">
        <v>96</v>
      </c>
      <c r="C58" s="367"/>
      <c r="D58" s="83">
        <v>30</v>
      </c>
      <c r="E58" s="84">
        <v>168</v>
      </c>
      <c r="F58" s="78">
        <f>D58+E58</f>
        <v>198</v>
      </c>
      <c r="G58" s="377"/>
      <c r="H58" s="378"/>
      <c r="I58" s="86">
        <v>163</v>
      </c>
      <c r="J58" s="85">
        <f>D58+I58</f>
        <v>193</v>
      </c>
      <c r="K58" s="377"/>
      <c r="L58" s="378"/>
      <c r="M58" s="86">
        <v>138</v>
      </c>
      <c r="N58" s="85">
        <f>D58+M58</f>
        <v>168</v>
      </c>
      <c r="O58" s="377"/>
      <c r="P58" s="378"/>
      <c r="Q58" s="84">
        <v>159</v>
      </c>
      <c r="R58" s="85">
        <f>D58+Q58</f>
        <v>189</v>
      </c>
      <c r="S58" s="377"/>
      <c r="T58" s="378"/>
      <c r="U58" s="84">
        <v>122</v>
      </c>
      <c r="V58" s="85">
        <f>D58+U58</f>
        <v>152</v>
      </c>
      <c r="W58" s="377"/>
      <c r="X58" s="378"/>
      <c r="Y58" s="85">
        <f t="shared" si="1"/>
        <v>900</v>
      </c>
      <c r="Z58" s="86">
        <f>E58+I58+M58+Q58+U58</f>
        <v>750</v>
      </c>
      <c r="AA58" s="87">
        <f>AVERAGE(F58,J58,N58,R58,V58)</f>
        <v>180</v>
      </c>
      <c r="AB58" s="88">
        <f>AVERAGE(F58,J58,N58,R58,V58)-D58</f>
        <v>150</v>
      </c>
      <c r="AC58" s="384"/>
    </row>
    <row r="59" spans="2:29" s="62" customFormat="1" ht="49.5" customHeight="1">
      <c r="B59" s="380" t="s">
        <v>62</v>
      </c>
      <c r="C59" s="381"/>
      <c r="D59" s="63">
        <f>SUM(D60:D62)</f>
        <v>122</v>
      </c>
      <c r="E59" s="64">
        <f>SUM(E60:E62)</f>
        <v>431</v>
      </c>
      <c r="F59" s="92">
        <f>SUM(F60:F62)</f>
        <v>553</v>
      </c>
      <c r="G59" s="66">
        <f>F39</f>
        <v>619</v>
      </c>
      <c r="H59" s="67" t="str">
        <f>B39</f>
        <v>Aru Rail</v>
      </c>
      <c r="I59" s="108">
        <f>SUM(I60:I62)</f>
        <v>411</v>
      </c>
      <c r="J59" s="69">
        <f>SUM(J60:J62)</f>
        <v>533</v>
      </c>
      <c r="K59" s="66">
        <f>J47</f>
        <v>617</v>
      </c>
      <c r="L59" s="67" t="str">
        <f>B47</f>
        <v>Telfer</v>
      </c>
      <c r="M59" s="72">
        <f>SUM(M60:M62)</f>
        <v>385</v>
      </c>
      <c r="N59" s="66">
        <f>SUM(N60:N62)</f>
        <v>507</v>
      </c>
      <c r="O59" s="66">
        <f>N55</f>
        <v>555</v>
      </c>
      <c r="P59" s="67" t="str">
        <f>B55</f>
        <v>Silfer</v>
      </c>
      <c r="Q59" s="72">
        <f>SUM(Q60:Q62)</f>
        <v>385</v>
      </c>
      <c r="R59" s="66">
        <f>SUM(R60:R62)</f>
        <v>507</v>
      </c>
      <c r="S59" s="66">
        <f>R43</f>
        <v>588</v>
      </c>
      <c r="T59" s="67" t="str">
        <f>B43</f>
        <v>Assar</v>
      </c>
      <c r="U59" s="72">
        <f>SUM(U60:U62)</f>
        <v>487</v>
      </c>
      <c r="V59" s="66">
        <f>SUM(V60:V62)</f>
        <v>609</v>
      </c>
      <c r="W59" s="66">
        <f>V51</f>
        <v>550</v>
      </c>
      <c r="X59" s="67" t="str">
        <f>B51</f>
        <v>Kunda Trans</v>
      </c>
      <c r="Y59" s="73">
        <f t="shared" si="1"/>
        <v>2709</v>
      </c>
      <c r="Z59" s="71">
        <f>SUM(Z60:Z62)</f>
        <v>2099</v>
      </c>
      <c r="AA59" s="91">
        <f>AVERAGE(AA60,AA61,AA62)</f>
        <v>180.6</v>
      </c>
      <c r="AB59" s="75">
        <f>AVERAGE(AB60,AB61,AB62)</f>
        <v>139.9333333333333</v>
      </c>
      <c r="AC59" s="382">
        <f>G60+K60+O60+S60+W60</f>
        <v>1</v>
      </c>
    </row>
    <row r="60" spans="2:29" s="62" customFormat="1" ht="17.25" customHeight="1">
      <c r="B60" s="355" t="s">
        <v>180</v>
      </c>
      <c r="C60" s="356"/>
      <c r="D60" s="76">
        <v>56</v>
      </c>
      <c r="E60" s="77">
        <v>88</v>
      </c>
      <c r="F60" s="78">
        <f>D60+E60</f>
        <v>144</v>
      </c>
      <c r="G60" s="373">
        <v>0</v>
      </c>
      <c r="H60" s="374"/>
      <c r="I60" s="79">
        <v>118</v>
      </c>
      <c r="J60" s="78">
        <f>D60+I60</f>
        <v>174</v>
      </c>
      <c r="K60" s="373">
        <v>0</v>
      </c>
      <c r="L60" s="374"/>
      <c r="M60" s="79">
        <v>130</v>
      </c>
      <c r="N60" s="78">
        <f>D60+M60</f>
        <v>186</v>
      </c>
      <c r="O60" s="373">
        <v>0</v>
      </c>
      <c r="P60" s="374"/>
      <c r="Q60" s="77">
        <v>124</v>
      </c>
      <c r="R60" s="80">
        <f>D60+Q60</f>
        <v>180</v>
      </c>
      <c r="S60" s="373">
        <v>0</v>
      </c>
      <c r="T60" s="374"/>
      <c r="U60" s="77">
        <v>113</v>
      </c>
      <c r="V60" s="80">
        <f>D60+U60</f>
        <v>169</v>
      </c>
      <c r="W60" s="373">
        <v>1</v>
      </c>
      <c r="X60" s="374"/>
      <c r="Y60" s="78">
        <f>F60+J60+N60+R60+V60</f>
        <v>853</v>
      </c>
      <c r="Z60" s="79">
        <f>E60+I60+M60+Q60+U60</f>
        <v>573</v>
      </c>
      <c r="AA60" s="81">
        <f>AVERAGE(F60,J60,N60,R60,V60)</f>
        <v>170.6</v>
      </c>
      <c r="AB60" s="82">
        <f>AVERAGE(F60,J60,N60,R60,V60)-D60</f>
        <v>114.6</v>
      </c>
      <c r="AC60" s="383"/>
    </row>
    <row r="61" spans="2:29" s="62" customFormat="1" ht="17.25" customHeight="1">
      <c r="B61" s="355" t="s">
        <v>91</v>
      </c>
      <c r="C61" s="356"/>
      <c r="D61" s="76">
        <v>38</v>
      </c>
      <c r="E61" s="77">
        <v>184</v>
      </c>
      <c r="F61" s="78">
        <f>D61+E61</f>
        <v>222</v>
      </c>
      <c r="G61" s="375"/>
      <c r="H61" s="376"/>
      <c r="I61" s="79">
        <v>139</v>
      </c>
      <c r="J61" s="78">
        <f>D61+I61</f>
        <v>177</v>
      </c>
      <c r="K61" s="375"/>
      <c r="L61" s="376"/>
      <c r="M61" s="79">
        <v>120</v>
      </c>
      <c r="N61" s="78">
        <f>D61+M61</f>
        <v>158</v>
      </c>
      <c r="O61" s="375"/>
      <c r="P61" s="376"/>
      <c r="Q61" s="77">
        <v>137</v>
      </c>
      <c r="R61" s="80">
        <f>D61+Q61</f>
        <v>175</v>
      </c>
      <c r="S61" s="375"/>
      <c r="T61" s="376"/>
      <c r="U61" s="77">
        <v>198</v>
      </c>
      <c r="V61" s="80">
        <f>D61+U61</f>
        <v>236</v>
      </c>
      <c r="W61" s="375"/>
      <c r="X61" s="376"/>
      <c r="Y61" s="78">
        <f>F61+J61+N61+R61+V61</f>
        <v>968</v>
      </c>
      <c r="Z61" s="79">
        <f>E61+I61+M61+Q61+U61</f>
        <v>778</v>
      </c>
      <c r="AA61" s="81">
        <f>AVERAGE(F61,J61,N61,R61,V61)</f>
        <v>193.6</v>
      </c>
      <c r="AB61" s="82">
        <f>AVERAGE(F61,J61,N61,R61,V61)-D61</f>
        <v>155.6</v>
      </c>
      <c r="AC61" s="383"/>
    </row>
    <row r="62" spans="2:29" s="62" customFormat="1" ht="17.25" customHeight="1" thickBot="1">
      <c r="B62" s="366" t="s">
        <v>89</v>
      </c>
      <c r="C62" s="367"/>
      <c r="D62" s="83">
        <v>28</v>
      </c>
      <c r="E62" s="84">
        <v>159</v>
      </c>
      <c r="F62" s="85">
        <f>D62+E62</f>
        <v>187</v>
      </c>
      <c r="G62" s="377"/>
      <c r="H62" s="378"/>
      <c r="I62" s="86">
        <v>154</v>
      </c>
      <c r="J62" s="85">
        <f>D62+I62</f>
        <v>182</v>
      </c>
      <c r="K62" s="377"/>
      <c r="L62" s="378"/>
      <c r="M62" s="86">
        <v>135</v>
      </c>
      <c r="N62" s="85">
        <f>D62+M62</f>
        <v>163</v>
      </c>
      <c r="O62" s="377"/>
      <c r="P62" s="378"/>
      <c r="Q62" s="86">
        <v>124</v>
      </c>
      <c r="R62" s="85">
        <f>D62+Q62</f>
        <v>152</v>
      </c>
      <c r="S62" s="377"/>
      <c r="T62" s="378"/>
      <c r="U62" s="86">
        <v>176</v>
      </c>
      <c r="V62" s="85">
        <f>D62+U62</f>
        <v>204</v>
      </c>
      <c r="W62" s="377"/>
      <c r="X62" s="378"/>
      <c r="Y62" s="85">
        <f>F62+J62+N62+R62+V62</f>
        <v>888</v>
      </c>
      <c r="Z62" s="86">
        <f>E62+I62+M62+Q62+U62</f>
        <v>748</v>
      </c>
      <c r="AA62" s="87">
        <f>AVERAGE(F62,J62,N62,R62,V62)</f>
        <v>177.6</v>
      </c>
      <c r="AB62" s="88">
        <f>AVERAGE(F62,J62,N62,R62,V62)-D62</f>
        <v>149.6</v>
      </c>
      <c r="AC62" s="384"/>
    </row>
    <row r="63" spans="2:29" s="62" customFormat="1" ht="17.25" customHeight="1">
      <c r="B63" s="111"/>
      <c r="C63" s="111"/>
      <c r="D63" s="97"/>
      <c r="E63" s="98"/>
      <c r="F63" s="99"/>
      <c r="G63" s="100"/>
      <c r="H63" s="100"/>
      <c r="I63" s="98"/>
      <c r="J63" s="99"/>
      <c r="K63" s="100"/>
      <c r="L63" s="100"/>
      <c r="M63" s="98"/>
      <c r="N63" s="99"/>
      <c r="O63" s="100"/>
      <c r="P63" s="100"/>
      <c r="Q63" s="98"/>
      <c r="R63" s="99"/>
      <c r="S63" s="100"/>
      <c r="T63" s="100"/>
      <c r="U63" s="98"/>
      <c r="V63" s="99"/>
      <c r="W63" s="100"/>
      <c r="X63" s="100"/>
      <c r="Y63" s="99"/>
      <c r="Z63" s="109"/>
      <c r="AA63" s="102"/>
      <c r="AB63" s="101"/>
      <c r="AC63" s="103"/>
    </row>
    <row r="64" spans="2:29" s="62" customFormat="1" ht="17.25" customHeight="1">
      <c r="B64" s="111"/>
      <c r="C64" s="111"/>
      <c r="D64" s="97"/>
      <c r="E64" s="98"/>
      <c r="F64" s="99"/>
      <c r="G64" s="100"/>
      <c r="H64" s="100"/>
      <c r="I64" s="98"/>
      <c r="J64" s="99"/>
      <c r="K64" s="100"/>
      <c r="L64" s="100"/>
      <c r="M64" s="98"/>
      <c r="N64" s="99"/>
      <c r="O64" s="100"/>
      <c r="P64" s="100"/>
      <c r="Q64" s="98"/>
      <c r="R64" s="99"/>
      <c r="S64" s="100"/>
      <c r="T64" s="100"/>
      <c r="U64" s="98"/>
      <c r="V64" s="99"/>
      <c r="W64" s="100"/>
      <c r="X64" s="100"/>
      <c r="Y64" s="99"/>
      <c r="Z64" s="109"/>
      <c r="AA64" s="102"/>
      <c r="AB64" s="101"/>
      <c r="AC64" s="103"/>
    </row>
    <row r="65" spans="2:29" s="62" customFormat="1" ht="17.25" customHeight="1">
      <c r="B65" s="111"/>
      <c r="C65" s="111"/>
      <c r="D65" s="97"/>
      <c r="E65" s="98"/>
      <c r="F65" s="99"/>
      <c r="G65" s="100"/>
      <c r="H65" s="100"/>
      <c r="I65" s="98"/>
      <c r="J65" s="99"/>
      <c r="K65" s="100"/>
      <c r="L65" s="100"/>
      <c r="M65" s="98"/>
      <c r="N65" s="99"/>
      <c r="O65" s="100"/>
      <c r="P65" s="100"/>
      <c r="Q65" s="98"/>
      <c r="R65" s="99"/>
      <c r="S65" s="100"/>
      <c r="T65" s="100"/>
      <c r="U65" s="98"/>
      <c r="V65" s="99"/>
      <c r="W65" s="100"/>
      <c r="X65" s="100"/>
      <c r="Y65" s="99"/>
      <c r="Z65" s="109"/>
      <c r="AA65" s="102"/>
      <c r="AB65" s="101"/>
      <c r="AC65" s="103"/>
    </row>
    <row r="66" spans="2:29" ht="17.25" customHeight="1">
      <c r="B66" s="1"/>
      <c r="C66" s="1"/>
      <c r="D66" s="1"/>
      <c r="E66" s="42"/>
      <c r="F66" s="43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42"/>
    </row>
    <row r="67" spans="2:29" ht="17.25" customHeight="1">
      <c r="B67" s="1"/>
      <c r="C67" s="1"/>
      <c r="D67" s="1"/>
      <c r="E67" s="42"/>
      <c r="F67" s="398" t="s">
        <v>220</v>
      </c>
      <c r="G67" s="398"/>
      <c r="H67" s="398"/>
      <c r="I67" s="398"/>
      <c r="J67" s="398"/>
      <c r="K67" s="398"/>
      <c r="L67" s="398"/>
      <c r="M67" s="398"/>
      <c r="N67" s="398"/>
      <c r="O67" s="398"/>
      <c r="P67" s="398"/>
      <c r="Q67" s="398"/>
      <c r="R67" s="398"/>
      <c r="S67" s="1"/>
      <c r="T67" s="1"/>
      <c r="U67" s="1"/>
      <c r="V67" s="1"/>
      <c r="W67" s="392" t="s">
        <v>79</v>
      </c>
      <c r="X67" s="392"/>
      <c r="Y67" s="392"/>
      <c r="Z67" s="392"/>
      <c r="AA67" s="1"/>
      <c r="AB67" s="1"/>
      <c r="AC67" s="42"/>
    </row>
    <row r="68" spans="2:29" ht="36" customHeight="1" thickBot="1">
      <c r="B68" s="204" t="s">
        <v>66</v>
      </c>
      <c r="C68" s="269"/>
      <c r="D68" s="1"/>
      <c r="E68" s="42"/>
      <c r="F68" s="398"/>
      <c r="G68" s="398"/>
      <c r="H68" s="398"/>
      <c r="I68" s="398"/>
      <c r="J68" s="398"/>
      <c r="K68" s="398"/>
      <c r="L68" s="398"/>
      <c r="M68" s="398"/>
      <c r="N68" s="398"/>
      <c r="O68" s="398"/>
      <c r="P68" s="398"/>
      <c r="Q68" s="398"/>
      <c r="R68" s="398"/>
      <c r="S68" s="1"/>
      <c r="T68" s="1"/>
      <c r="U68" s="1"/>
      <c r="V68" s="1"/>
      <c r="W68" s="393"/>
      <c r="X68" s="393"/>
      <c r="Y68" s="393"/>
      <c r="Z68" s="393"/>
      <c r="AA68" s="1"/>
      <c r="AB68" s="1"/>
      <c r="AC68" s="42"/>
    </row>
    <row r="69" spans="2:29" s="44" customFormat="1" ht="17.25" customHeight="1">
      <c r="B69" s="394" t="s">
        <v>1</v>
      </c>
      <c r="C69" s="437"/>
      <c r="D69" s="271" t="s">
        <v>31</v>
      </c>
      <c r="E69" s="112"/>
      <c r="F69" s="48" t="s">
        <v>35</v>
      </c>
      <c r="G69" s="406" t="s">
        <v>36</v>
      </c>
      <c r="H69" s="406"/>
      <c r="I69" s="48"/>
      <c r="J69" s="48" t="s">
        <v>37</v>
      </c>
      <c r="K69" s="406" t="s">
        <v>36</v>
      </c>
      <c r="L69" s="406"/>
      <c r="M69" s="48"/>
      <c r="N69" s="48" t="s">
        <v>38</v>
      </c>
      <c r="O69" s="406" t="s">
        <v>36</v>
      </c>
      <c r="P69" s="406"/>
      <c r="Q69" s="48"/>
      <c r="R69" s="48" t="s">
        <v>39</v>
      </c>
      <c r="S69" s="406" t="s">
        <v>36</v>
      </c>
      <c r="T69" s="406"/>
      <c r="U69" s="49"/>
      <c r="V69" s="48" t="s">
        <v>40</v>
      </c>
      <c r="W69" s="406" t="s">
        <v>36</v>
      </c>
      <c r="X69" s="406"/>
      <c r="Y69" s="48" t="s">
        <v>41</v>
      </c>
      <c r="Z69" s="50"/>
      <c r="AA69" s="105" t="s">
        <v>42</v>
      </c>
      <c r="AB69" s="52" t="s">
        <v>43</v>
      </c>
      <c r="AC69" s="277" t="s">
        <v>41</v>
      </c>
    </row>
    <row r="70" spans="2:29" s="44" customFormat="1" ht="17.25" customHeight="1" thickBot="1">
      <c r="B70" s="442" t="s">
        <v>44</v>
      </c>
      <c r="C70" s="443"/>
      <c r="D70" s="272"/>
      <c r="E70" s="113"/>
      <c r="F70" s="54" t="s">
        <v>45</v>
      </c>
      <c r="G70" s="401" t="s">
        <v>46</v>
      </c>
      <c r="H70" s="401"/>
      <c r="I70" s="54"/>
      <c r="J70" s="54" t="s">
        <v>45</v>
      </c>
      <c r="K70" s="401" t="s">
        <v>46</v>
      </c>
      <c r="L70" s="401"/>
      <c r="M70" s="54"/>
      <c r="N70" s="54" t="s">
        <v>45</v>
      </c>
      <c r="O70" s="401" t="s">
        <v>46</v>
      </c>
      <c r="P70" s="401"/>
      <c r="Q70" s="54"/>
      <c r="R70" s="54" t="s">
        <v>45</v>
      </c>
      <c r="S70" s="401" t="s">
        <v>46</v>
      </c>
      <c r="T70" s="401"/>
      <c r="U70" s="56"/>
      <c r="V70" s="54" t="s">
        <v>45</v>
      </c>
      <c r="W70" s="401" t="s">
        <v>46</v>
      </c>
      <c r="X70" s="401"/>
      <c r="Y70" s="54" t="s">
        <v>45</v>
      </c>
      <c r="Z70" s="58" t="s">
        <v>47</v>
      </c>
      <c r="AA70" s="59" t="s">
        <v>48</v>
      </c>
      <c r="AB70" s="60" t="s">
        <v>49</v>
      </c>
      <c r="AC70" s="114" t="s">
        <v>50</v>
      </c>
    </row>
    <row r="71" spans="2:29" s="62" customFormat="1" ht="49.5" customHeight="1">
      <c r="B71" s="364" t="s">
        <v>130</v>
      </c>
      <c r="C71" s="365"/>
      <c r="D71" s="89">
        <f>SUM(D72:D74)</f>
        <v>134</v>
      </c>
      <c r="E71" s="64">
        <f>SUM(E72:E74)</f>
        <v>423</v>
      </c>
      <c r="F71" s="65">
        <f>SUM(F72:F74)</f>
        <v>557</v>
      </c>
      <c r="G71" s="66">
        <f>F91</f>
        <v>441</v>
      </c>
      <c r="H71" s="67" t="str">
        <f>B91</f>
        <v>Lajos</v>
      </c>
      <c r="I71" s="108">
        <f>SUM(I72:I74)</f>
        <v>438</v>
      </c>
      <c r="J71" s="69">
        <f>SUM(J72:J74)</f>
        <v>572</v>
      </c>
      <c r="K71" s="69">
        <f>J87</f>
        <v>518</v>
      </c>
      <c r="L71" s="67" t="str">
        <f>B87</f>
        <v>Uhtna Puit</v>
      </c>
      <c r="M71" s="72">
        <f>SUM(M72:M74)</f>
        <v>420</v>
      </c>
      <c r="N71" s="66">
        <f>SUM(N72:N74)</f>
        <v>554</v>
      </c>
      <c r="O71" s="66">
        <f>N83</f>
        <v>569</v>
      </c>
      <c r="P71" s="67" t="str">
        <f>B83</f>
        <v>Rägavere Huviklubi</v>
      </c>
      <c r="Q71" s="72">
        <f>SUM(Q72:Q74)</f>
        <v>417</v>
      </c>
      <c r="R71" s="66">
        <f>SUM(R72:R74)</f>
        <v>551</v>
      </c>
      <c r="S71" s="66">
        <f>R79</f>
        <v>529</v>
      </c>
      <c r="T71" s="67" t="str">
        <f>B79</f>
        <v>IRIS Fiber</v>
      </c>
      <c r="U71" s="72">
        <f>SUM(U72:U74)</f>
        <v>411</v>
      </c>
      <c r="V71" s="66">
        <f>SUM(V72:V74)</f>
        <v>545</v>
      </c>
      <c r="W71" s="66">
        <f>V75</f>
        <v>593</v>
      </c>
      <c r="X71" s="67" t="str">
        <f>B75</f>
        <v>Topauto</v>
      </c>
      <c r="Y71" s="90">
        <f aca="true" t="shared" si="2" ref="Y71:Y91">F71+J71+N71+R71+V71</f>
        <v>2779</v>
      </c>
      <c r="Z71" s="72">
        <f>SUM(Z72:Z74)</f>
        <v>2109</v>
      </c>
      <c r="AA71" s="74">
        <f>AVERAGE(AA72,AA73,AA74)</f>
        <v>185.26666666666665</v>
      </c>
      <c r="AB71" s="115">
        <f>AVERAGE(AB72,AB73,AB74)</f>
        <v>140.6</v>
      </c>
      <c r="AC71" s="383">
        <f>G72+K72+O72+S72+W72</f>
        <v>3</v>
      </c>
    </row>
    <row r="72" spans="2:29" s="62" customFormat="1" ht="17.25" customHeight="1">
      <c r="B72" s="351" t="s">
        <v>131</v>
      </c>
      <c r="C72" s="352"/>
      <c r="D72" s="76">
        <v>60</v>
      </c>
      <c r="E72" s="77">
        <v>112</v>
      </c>
      <c r="F72" s="80">
        <f>D72+E72</f>
        <v>172</v>
      </c>
      <c r="G72" s="373">
        <v>1</v>
      </c>
      <c r="H72" s="374"/>
      <c r="I72" s="79">
        <v>126</v>
      </c>
      <c r="J72" s="78">
        <f>D72+I72</f>
        <v>186</v>
      </c>
      <c r="K72" s="373">
        <v>1</v>
      </c>
      <c r="L72" s="374"/>
      <c r="M72" s="79">
        <v>117</v>
      </c>
      <c r="N72" s="78">
        <f>D72+M72</f>
        <v>177</v>
      </c>
      <c r="O72" s="373">
        <v>0</v>
      </c>
      <c r="P72" s="374"/>
      <c r="Q72" s="79">
        <v>109</v>
      </c>
      <c r="R72" s="80">
        <f>D72+Q72</f>
        <v>169</v>
      </c>
      <c r="S72" s="373">
        <v>1</v>
      </c>
      <c r="T72" s="374"/>
      <c r="U72" s="77">
        <v>113</v>
      </c>
      <c r="V72" s="80">
        <f>D72+U72</f>
        <v>173</v>
      </c>
      <c r="W72" s="373">
        <v>0</v>
      </c>
      <c r="X72" s="374"/>
      <c r="Y72" s="78">
        <f t="shared" si="2"/>
        <v>877</v>
      </c>
      <c r="Z72" s="79">
        <f>E72+I72+M72+Q72+U72</f>
        <v>577</v>
      </c>
      <c r="AA72" s="81">
        <f>AVERAGE(F72,J72,N72,R72,V72)</f>
        <v>175.4</v>
      </c>
      <c r="AB72" s="82">
        <f>AVERAGE(F72,J72,N72,R72,V72)-D72</f>
        <v>115.4</v>
      </c>
      <c r="AC72" s="383"/>
    </row>
    <row r="73" spans="2:29" s="62" customFormat="1" ht="17.25" customHeight="1">
      <c r="B73" s="444" t="s">
        <v>132</v>
      </c>
      <c r="C73" s="445"/>
      <c r="D73" s="76">
        <v>58</v>
      </c>
      <c r="E73" s="77">
        <v>135</v>
      </c>
      <c r="F73" s="80">
        <f>D73+E73</f>
        <v>193</v>
      </c>
      <c r="G73" s="375"/>
      <c r="H73" s="376"/>
      <c r="I73" s="79">
        <v>140</v>
      </c>
      <c r="J73" s="78">
        <f>D73+I73</f>
        <v>198</v>
      </c>
      <c r="K73" s="375"/>
      <c r="L73" s="376"/>
      <c r="M73" s="79">
        <v>125</v>
      </c>
      <c r="N73" s="78">
        <f>D73+M73</f>
        <v>183</v>
      </c>
      <c r="O73" s="375"/>
      <c r="P73" s="376"/>
      <c r="Q73" s="77">
        <v>114</v>
      </c>
      <c r="R73" s="80">
        <f>D73+Q73</f>
        <v>172</v>
      </c>
      <c r="S73" s="375"/>
      <c r="T73" s="376"/>
      <c r="U73" s="77">
        <v>114</v>
      </c>
      <c r="V73" s="80">
        <f>D73+U73</f>
        <v>172</v>
      </c>
      <c r="W73" s="375"/>
      <c r="X73" s="376"/>
      <c r="Y73" s="78">
        <f t="shared" si="2"/>
        <v>918</v>
      </c>
      <c r="Z73" s="79">
        <f>E73+I73+M73+Q73+U73</f>
        <v>628</v>
      </c>
      <c r="AA73" s="81">
        <f>AVERAGE(F73,J73,N73,R73,V73)</f>
        <v>183.6</v>
      </c>
      <c r="AB73" s="82">
        <f>AVERAGE(F73,J73,N73,R73,V73)-D73</f>
        <v>125.6</v>
      </c>
      <c r="AC73" s="383"/>
    </row>
    <row r="74" spans="2:29" s="62" customFormat="1" ht="17.25" customHeight="1" thickBot="1">
      <c r="B74" s="288" t="s">
        <v>177</v>
      </c>
      <c r="C74" s="289"/>
      <c r="D74" s="116">
        <v>16</v>
      </c>
      <c r="E74" s="84">
        <v>176</v>
      </c>
      <c r="F74" s="80">
        <f>D74+E74</f>
        <v>192</v>
      </c>
      <c r="G74" s="377"/>
      <c r="H74" s="378"/>
      <c r="I74" s="86">
        <v>172</v>
      </c>
      <c r="J74" s="85">
        <f>D74+I74</f>
        <v>188</v>
      </c>
      <c r="K74" s="377"/>
      <c r="L74" s="378"/>
      <c r="M74" s="79">
        <v>178</v>
      </c>
      <c r="N74" s="78">
        <f>D74+M74</f>
        <v>194</v>
      </c>
      <c r="O74" s="377"/>
      <c r="P74" s="378"/>
      <c r="Q74" s="77">
        <v>194</v>
      </c>
      <c r="R74" s="85">
        <f>D74+Q74</f>
        <v>210</v>
      </c>
      <c r="S74" s="377"/>
      <c r="T74" s="378"/>
      <c r="U74" s="77">
        <v>184</v>
      </c>
      <c r="V74" s="80">
        <f>D74+U74</f>
        <v>200</v>
      </c>
      <c r="W74" s="377"/>
      <c r="X74" s="378"/>
      <c r="Y74" s="85">
        <f t="shared" si="2"/>
        <v>984</v>
      </c>
      <c r="Z74" s="86">
        <f>E74+I74+M74+Q74+U74</f>
        <v>904</v>
      </c>
      <c r="AA74" s="87">
        <f>AVERAGE(F74,J74,N74,R74,V74)</f>
        <v>196.8</v>
      </c>
      <c r="AB74" s="88">
        <f>AVERAGE(F74,J74,N74,R74,V74)-D74</f>
        <v>180.8</v>
      </c>
      <c r="AC74" s="384"/>
    </row>
    <row r="75" spans="2:29" s="62" customFormat="1" ht="49.5" customHeight="1">
      <c r="B75" s="380" t="s">
        <v>69</v>
      </c>
      <c r="C75" s="381"/>
      <c r="D75" s="63">
        <f>SUM(D76:D78)</f>
        <v>167</v>
      </c>
      <c r="E75" s="106">
        <f>SUM(E76:E78)</f>
        <v>382</v>
      </c>
      <c r="F75" s="92">
        <f>SUM(F76:F78)</f>
        <v>549</v>
      </c>
      <c r="G75" s="92">
        <f>F87</f>
        <v>451</v>
      </c>
      <c r="H75" s="70" t="str">
        <f>B87</f>
        <v>Uhtna Puit</v>
      </c>
      <c r="I75" s="64">
        <f>SUM(I76:I78)</f>
        <v>354</v>
      </c>
      <c r="J75" s="92">
        <f>SUM(J76:J78)</f>
        <v>521</v>
      </c>
      <c r="K75" s="92">
        <f>J83</f>
        <v>472</v>
      </c>
      <c r="L75" s="70" t="str">
        <f>B83</f>
        <v>Rägavere Huviklubi</v>
      </c>
      <c r="M75" s="71">
        <f>SUM(M76:M78)</f>
        <v>437</v>
      </c>
      <c r="N75" s="93">
        <f>SUM(N76:N78)</f>
        <v>604</v>
      </c>
      <c r="O75" s="92">
        <f>N79</f>
        <v>582</v>
      </c>
      <c r="P75" s="70" t="str">
        <f>B79</f>
        <v>IRIS Fiber</v>
      </c>
      <c r="Q75" s="71">
        <f>SUM(Q76:Q78)</f>
        <v>403</v>
      </c>
      <c r="R75" s="66">
        <f>SUM(R76:R78)</f>
        <v>570</v>
      </c>
      <c r="S75" s="92">
        <f>R91</f>
        <v>473</v>
      </c>
      <c r="T75" s="70" t="str">
        <f>B91</f>
        <v>Lajos</v>
      </c>
      <c r="U75" s="71">
        <f>SUM(U76:U78)</f>
        <v>426</v>
      </c>
      <c r="V75" s="94">
        <f>SUM(V76:V78)</f>
        <v>593</v>
      </c>
      <c r="W75" s="92">
        <f>V71</f>
        <v>545</v>
      </c>
      <c r="X75" s="70" t="str">
        <f>B71</f>
        <v>Jeld Wen</v>
      </c>
      <c r="Y75" s="73">
        <f>F75+J75+N75+R75+V75</f>
        <v>2837</v>
      </c>
      <c r="Z75" s="71">
        <f>SUM(Z76:Z78)</f>
        <v>2002</v>
      </c>
      <c r="AA75" s="91">
        <f>AVERAGE(AA76,AA77,AA78)</f>
        <v>189.13333333333333</v>
      </c>
      <c r="AB75" s="75">
        <f>AVERAGE(AB76,AB77,AB78)</f>
        <v>133.46666666666667</v>
      </c>
      <c r="AC75" s="382">
        <f>G76+K76+O76+S76+W76</f>
        <v>5</v>
      </c>
    </row>
    <row r="76" spans="2:29" s="62" customFormat="1" ht="17.25" customHeight="1">
      <c r="B76" s="355" t="s">
        <v>83</v>
      </c>
      <c r="C76" s="356"/>
      <c r="D76" s="76">
        <v>52</v>
      </c>
      <c r="E76" s="77">
        <v>109</v>
      </c>
      <c r="F76" s="80">
        <f>D76+E76</f>
        <v>161</v>
      </c>
      <c r="G76" s="373">
        <v>1</v>
      </c>
      <c r="H76" s="374"/>
      <c r="I76" s="79">
        <v>138</v>
      </c>
      <c r="J76" s="78">
        <f>D76+I76</f>
        <v>190</v>
      </c>
      <c r="K76" s="373">
        <v>1</v>
      </c>
      <c r="L76" s="374"/>
      <c r="M76" s="79">
        <v>169</v>
      </c>
      <c r="N76" s="78">
        <f>D76+M76</f>
        <v>221</v>
      </c>
      <c r="O76" s="373">
        <v>1</v>
      </c>
      <c r="P76" s="374"/>
      <c r="Q76" s="77">
        <v>157</v>
      </c>
      <c r="R76" s="80">
        <f>D76+Q76</f>
        <v>209</v>
      </c>
      <c r="S76" s="373">
        <v>1</v>
      </c>
      <c r="T76" s="374"/>
      <c r="U76" s="77">
        <v>159</v>
      </c>
      <c r="V76" s="80">
        <f>D76+U76</f>
        <v>211</v>
      </c>
      <c r="W76" s="373">
        <v>1</v>
      </c>
      <c r="X76" s="374"/>
      <c r="Y76" s="78">
        <f t="shared" si="2"/>
        <v>992</v>
      </c>
      <c r="Z76" s="79">
        <f>E76+I76+M76+Q76+U76</f>
        <v>732</v>
      </c>
      <c r="AA76" s="81">
        <f>AVERAGE(F76,J76,N76,R76,V76)</f>
        <v>198.4</v>
      </c>
      <c r="AB76" s="82">
        <f>AVERAGE(F76,J76,N76,R76,V76)-D76</f>
        <v>146.4</v>
      </c>
      <c r="AC76" s="383"/>
    </row>
    <row r="77" spans="2:29" s="62" customFormat="1" ht="17.25" customHeight="1">
      <c r="B77" s="371" t="s">
        <v>87</v>
      </c>
      <c r="C77" s="372"/>
      <c r="D77" s="76">
        <v>60</v>
      </c>
      <c r="E77" s="77">
        <v>125</v>
      </c>
      <c r="F77" s="80">
        <f>D77+E77</f>
        <v>185</v>
      </c>
      <c r="G77" s="375"/>
      <c r="H77" s="376"/>
      <c r="I77" s="79">
        <v>90</v>
      </c>
      <c r="J77" s="78">
        <f>D77+I77</f>
        <v>150</v>
      </c>
      <c r="K77" s="375"/>
      <c r="L77" s="376"/>
      <c r="M77" s="79">
        <v>125</v>
      </c>
      <c r="N77" s="78">
        <f>D77+M77</f>
        <v>185</v>
      </c>
      <c r="O77" s="375"/>
      <c r="P77" s="376"/>
      <c r="Q77" s="77">
        <v>146</v>
      </c>
      <c r="R77" s="80">
        <f>D77+Q77</f>
        <v>206</v>
      </c>
      <c r="S77" s="375"/>
      <c r="T77" s="376"/>
      <c r="U77" s="77">
        <v>119</v>
      </c>
      <c r="V77" s="80">
        <f>D77+U77</f>
        <v>179</v>
      </c>
      <c r="W77" s="375"/>
      <c r="X77" s="376"/>
      <c r="Y77" s="78">
        <f t="shared" si="2"/>
        <v>905</v>
      </c>
      <c r="Z77" s="79">
        <f>E77+I77+M77+Q77+U77</f>
        <v>605</v>
      </c>
      <c r="AA77" s="81">
        <f>AVERAGE(F77,J77,N77,R77,V77)</f>
        <v>181</v>
      </c>
      <c r="AB77" s="82">
        <f>AVERAGE(F77,J77,N77,R77,V77)-D77</f>
        <v>121</v>
      </c>
      <c r="AC77" s="383"/>
    </row>
    <row r="78" spans="2:29" s="62" customFormat="1" ht="17.25" customHeight="1" thickBot="1">
      <c r="B78" s="446" t="s">
        <v>165</v>
      </c>
      <c r="C78" s="447"/>
      <c r="D78" s="76">
        <v>55</v>
      </c>
      <c r="E78" s="84">
        <v>148</v>
      </c>
      <c r="F78" s="80">
        <f>D78+E78</f>
        <v>203</v>
      </c>
      <c r="G78" s="377"/>
      <c r="H78" s="378"/>
      <c r="I78" s="86">
        <v>126</v>
      </c>
      <c r="J78" s="78">
        <f>D78+I78</f>
        <v>181</v>
      </c>
      <c r="K78" s="377"/>
      <c r="L78" s="378"/>
      <c r="M78" s="79">
        <v>143</v>
      </c>
      <c r="N78" s="78">
        <f>D78+M78</f>
        <v>198</v>
      </c>
      <c r="O78" s="377"/>
      <c r="P78" s="378"/>
      <c r="Q78" s="77">
        <v>100</v>
      </c>
      <c r="R78" s="80">
        <f>D78+Q78</f>
        <v>155</v>
      </c>
      <c r="S78" s="377"/>
      <c r="T78" s="378"/>
      <c r="U78" s="77">
        <v>148</v>
      </c>
      <c r="V78" s="80">
        <f>D78+U78</f>
        <v>203</v>
      </c>
      <c r="W78" s="377"/>
      <c r="X78" s="378"/>
      <c r="Y78" s="85">
        <f t="shared" si="2"/>
        <v>940</v>
      </c>
      <c r="Z78" s="86">
        <f>E78+I78+M78+Q78+U78</f>
        <v>665</v>
      </c>
      <c r="AA78" s="87">
        <f>AVERAGE(F78,J78,N78,R78,V78)</f>
        <v>188</v>
      </c>
      <c r="AB78" s="88">
        <f>AVERAGE(F78,J78,N78,R78,V78)-D78</f>
        <v>133</v>
      </c>
      <c r="AC78" s="384"/>
    </row>
    <row r="79" spans="2:29" s="62" customFormat="1" ht="49.5" customHeight="1">
      <c r="B79" s="368" t="s">
        <v>72</v>
      </c>
      <c r="C79" s="369"/>
      <c r="D79" s="63">
        <f>SUM(D80:D82)</f>
        <v>154</v>
      </c>
      <c r="E79" s="106">
        <f>SUM(E80:E82)</f>
        <v>407</v>
      </c>
      <c r="F79" s="92">
        <f>SUM(F80:F82)</f>
        <v>561</v>
      </c>
      <c r="G79" s="92">
        <f>F83</f>
        <v>590</v>
      </c>
      <c r="H79" s="70" t="str">
        <f>B83</f>
        <v>Rägavere Huviklubi</v>
      </c>
      <c r="I79" s="64">
        <f>SUM(I80:I82)</f>
        <v>340</v>
      </c>
      <c r="J79" s="92">
        <f>SUM(J80:J82)</f>
        <v>494</v>
      </c>
      <c r="K79" s="92">
        <f>J91</f>
        <v>465</v>
      </c>
      <c r="L79" s="70" t="str">
        <f>B91</f>
        <v>Lajos</v>
      </c>
      <c r="M79" s="71">
        <f>SUM(M80:M82)</f>
        <v>428</v>
      </c>
      <c r="N79" s="93">
        <f>SUM(N80:N82)</f>
        <v>582</v>
      </c>
      <c r="O79" s="92">
        <f>N75</f>
        <v>604</v>
      </c>
      <c r="P79" s="70" t="str">
        <f>B75</f>
        <v>Topauto</v>
      </c>
      <c r="Q79" s="71">
        <f>SUM(Q80:Q82)</f>
        <v>375</v>
      </c>
      <c r="R79" s="94">
        <f>SUM(R80:R82)</f>
        <v>529</v>
      </c>
      <c r="S79" s="92">
        <f>R71</f>
        <v>551</v>
      </c>
      <c r="T79" s="70" t="str">
        <f>B71</f>
        <v>Jeld Wen</v>
      </c>
      <c r="U79" s="71">
        <f>SUM(U80:U82)</f>
        <v>353</v>
      </c>
      <c r="V79" s="93">
        <f>SUM(V80:V82)</f>
        <v>507</v>
      </c>
      <c r="W79" s="92">
        <f>V87</f>
        <v>469</v>
      </c>
      <c r="X79" s="70" t="str">
        <f>B87</f>
        <v>Uhtna Puit</v>
      </c>
      <c r="Y79" s="73">
        <f t="shared" si="2"/>
        <v>2673</v>
      </c>
      <c r="Z79" s="71">
        <f>SUM(Z80:Z82)</f>
        <v>1903</v>
      </c>
      <c r="AA79" s="91">
        <f>AVERAGE(AA80,AA81,AA82)</f>
        <v>178.20000000000002</v>
      </c>
      <c r="AB79" s="75">
        <f>AVERAGE(AB80,AB81,AB82)</f>
        <v>126.86666666666667</v>
      </c>
      <c r="AC79" s="382">
        <f>G80+K80+O80+S80+W80</f>
        <v>2</v>
      </c>
    </row>
    <row r="80" spans="2:29" s="62" customFormat="1" ht="17.25" customHeight="1">
      <c r="B80" s="357" t="s">
        <v>98</v>
      </c>
      <c r="C80" s="354"/>
      <c r="D80" s="76">
        <v>59</v>
      </c>
      <c r="E80" s="77">
        <v>114</v>
      </c>
      <c r="F80" s="80">
        <f>D80+E80</f>
        <v>173</v>
      </c>
      <c r="G80" s="373">
        <v>0</v>
      </c>
      <c r="H80" s="374"/>
      <c r="I80" s="79">
        <v>123</v>
      </c>
      <c r="J80" s="78">
        <f>D80+I80</f>
        <v>182</v>
      </c>
      <c r="K80" s="373">
        <v>1</v>
      </c>
      <c r="L80" s="374"/>
      <c r="M80" s="79">
        <v>137</v>
      </c>
      <c r="N80" s="78">
        <f>D80+M80</f>
        <v>196</v>
      </c>
      <c r="O80" s="373">
        <v>0</v>
      </c>
      <c r="P80" s="374"/>
      <c r="Q80" s="77">
        <v>108</v>
      </c>
      <c r="R80" s="80">
        <f>D80+Q80</f>
        <v>167</v>
      </c>
      <c r="S80" s="373">
        <v>0</v>
      </c>
      <c r="T80" s="374"/>
      <c r="U80" s="77">
        <v>78</v>
      </c>
      <c r="V80" s="80">
        <f>D80+U80</f>
        <v>137</v>
      </c>
      <c r="W80" s="373">
        <v>1</v>
      </c>
      <c r="X80" s="374"/>
      <c r="Y80" s="78">
        <f t="shared" si="2"/>
        <v>855</v>
      </c>
      <c r="Z80" s="79">
        <f>E80+I80+M80+Q80+U80</f>
        <v>560</v>
      </c>
      <c r="AA80" s="81">
        <f>AVERAGE(F80,J80,N80,R80,V80)</f>
        <v>171</v>
      </c>
      <c r="AB80" s="82">
        <f>AVERAGE(F80,J80,N80,R80,V80)-D80</f>
        <v>112</v>
      </c>
      <c r="AC80" s="383"/>
    </row>
    <row r="81" spans="2:29" s="62" customFormat="1" ht="17.25" customHeight="1">
      <c r="B81" s="357" t="s">
        <v>82</v>
      </c>
      <c r="C81" s="354"/>
      <c r="D81" s="76">
        <v>60</v>
      </c>
      <c r="E81" s="77">
        <v>150</v>
      </c>
      <c r="F81" s="80">
        <f>D81+E81</f>
        <v>210</v>
      </c>
      <c r="G81" s="375"/>
      <c r="H81" s="376"/>
      <c r="I81" s="79">
        <v>101</v>
      </c>
      <c r="J81" s="78">
        <f>D81+I81</f>
        <v>161</v>
      </c>
      <c r="K81" s="375"/>
      <c r="L81" s="376"/>
      <c r="M81" s="79">
        <v>131</v>
      </c>
      <c r="N81" s="78">
        <f>D81+M81</f>
        <v>191</v>
      </c>
      <c r="O81" s="375"/>
      <c r="P81" s="376"/>
      <c r="Q81" s="77">
        <v>137</v>
      </c>
      <c r="R81" s="80">
        <f>D81+Q81</f>
        <v>197</v>
      </c>
      <c r="S81" s="375"/>
      <c r="T81" s="376"/>
      <c r="U81" s="77">
        <v>129</v>
      </c>
      <c r="V81" s="80">
        <f>D81+U81</f>
        <v>189</v>
      </c>
      <c r="W81" s="375"/>
      <c r="X81" s="376"/>
      <c r="Y81" s="78">
        <f t="shared" si="2"/>
        <v>948</v>
      </c>
      <c r="Z81" s="79">
        <f>E81+I81+M81+Q81+U81</f>
        <v>648</v>
      </c>
      <c r="AA81" s="81">
        <f>AVERAGE(F81,J81,N81,R81,V81)</f>
        <v>189.6</v>
      </c>
      <c r="AB81" s="82">
        <f>AVERAGE(F81,J81,N81,R81,V81)-D81</f>
        <v>129.6</v>
      </c>
      <c r="AC81" s="383"/>
    </row>
    <row r="82" spans="2:29" s="62" customFormat="1" ht="17.25" customHeight="1" thickBot="1">
      <c r="B82" s="413" t="s">
        <v>97</v>
      </c>
      <c r="C82" s="414"/>
      <c r="D82" s="83">
        <v>35</v>
      </c>
      <c r="E82" s="84">
        <v>143</v>
      </c>
      <c r="F82" s="80">
        <f>D82+E82</f>
        <v>178</v>
      </c>
      <c r="G82" s="377"/>
      <c r="H82" s="378"/>
      <c r="I82" s="86">
        <v>116</v>
      </c>
      <c r="J82" s="78">
        <f>D82+I82</f>
        <v>151</v>
      </c>
      <c r="K82" s="377"/>
      <c r="L82" s="378"/>
      <c r="M82" s="86">
        <v>160</v>
      </c>
      <c r="N82" s="78">
        <f>D82+M82</f>
        <v>195</v>
      </c>
      <c r="O82" s="377"/>
      <c r="P82" s="378"/>
      <c r="Q82" s="77">
        <v>130</v>
      </c>
      <c r="R82" s="80">
        <f>D82+Q82</f>
        <v>165</v>
      </c>
      <c r="S82" s="377"/>
      <c r="T82" s="378"/>
      <c r="U82" s="77">
        <v>146</v>
      </c>
      <c r="V82" s="80">
        <f>D82+U82</f>
        <v>181</v>
      </c>
      <c r="W82" s="377"/>
      <c r="X82" s="378"/>
      <c r="Y82" s="85">
        <f t="shared" si="2"/>
        <v>870</v>
      </c>
      <c r="Z82" s="86">
        <f>E82+I82+M82+Q82+U82</f>
        <v>695</v>
      </c>
      <c r="AA82" s="87">
        <f>AVERAGE(F82,J82,N82,R82,V82)</f>
        <v>174</v>
      </c>
      <c r="AB82" s="88">
        <f>AVERAGE(F82,J82,N82,R82,V82)-D82</f>
        <v>139</v>
      </c>
      <c r="AC82" s="384"/>
    </row>
    <row r="83" spans="2:29" s="62" customFormat="1" ht="49.5" customHeight="1">
      <c r="B83" s="380" t="s">
        <v>145</v>
      </c>
      <c r="C83" s="381"/>
      <c r="D83" s="63">
        <f>SUM(D84:D86)</f>
        <v>151</v>
      </c>
      <c r="E83" s="106">
        <f>SUM(E84:E86)</f>
        <v>439</v>
      </c>
      <c r="F83" s="92">
        <f>SUM(F84:F86)</f>
        <v>590</v>
      </c>
      <c r="G83" s="92">
        <f>F79</f>
        <v>561</v>
      </c>
      <c r="H83" s="70" t="str">
        <f>B79</f>
        <v>IRIS Fiber</v>
      </c>
      <c r="I83" s="64">
        <f>SUM(I84:I86)</f>
        <v>321</v>
      </c>
      <c r="J83" s="92">
        <f>SUM(J84:J86)</f>
        <v>472</v>
      </c>
      <c r="K83" s="92">
        <f>J75</f>
        <v>521</v>
      </c>
      <c r="L83" s="70" t="str">
        <f>B75</f>
        <v>Topauto</v>
      </c>
      <c r="M83" s="72">
        <f>SUM(M84:M86)</f>
        <v>418</v>
      </c>
      <c r="N83" s="94">
        <f>SUM(N84:N86)</f>
        <v>569</v>
      </c>
      <c r="O83" s="92">
        <f>N71</f>
        <v>554</v>
      </c>
      <c r="P83" s="70" t="str">
        <f>B71</f>
        <v>Jeld Wen</v>
      </c>
      <c r="Q83" s="71">
        <f>SUM(Q84:Q86)</f>
        <v>403</v>
      </c>
      <c r="R83" s="94">
        <f>SUM(R84:R86)</f>
        <v>554</v>
      </c>
      <c r="S83" s="92">
        <f>R87</f>
        <v>492</v>
      </c>
      <c r="T83" s="70" t="str">
        <f>B87</f>
        <v>Uhtna Puit</v>
      </c>
      <c r="U83" s="71">
        <f>SUM(U84:U86)</f>
        <v>362</v>
      </c>
      <c r="V83" s="94">
        <f>SUM(V84:V86)</f>
        <v>513</v>
      </c>
      <c r="W83" s="92">
        <f>V91</f>
        <v>452</v>
      </c>
      <c r="X83" s="70" t="str">
        <f>B91</f>
        <v>Lajos</v>
      </c>
      <c r="Y83" s="73">
        <f t="shared" si="2"/>
        <v>2698</v>
      </c>
      <c r="Z83" s="71">
        <f>SUM(Z84:Z86)</f>
        <v>1943</v>
      </c>
      <c r="AA83" s="91">
        <f>AVERAGE(AA84,AA85,AA86)</f>
        <v>179.86666666666667</v>
      </c>
      <c r="AB83" s="75">
        <f>AVERAGE(AB84,AB85,AB86)</f>
        <v>129.53333333333333</v>
      </c>
      <c r="AC83" s="382">
        <f>G84+K84+O84+S84+W84</f>
        <v>4</v>
      </c>
    </row>
    <row r="84" spans="2:29" s="62" customFormat="1" ht="17.25" customHeight="1">
      <c r="B84" s="355" t="s">
        <v>155</v>
      </c>
      <c r="C84" s="356"/>
      <c r="D84" s="76">
        <v>60</v>
      </c>
      <c r="E84" s="79">
        <v>162</v>
      </c>
      <c r="F84" s="80">
        <f>D84+E84</f>
        <v>222</v>
      </c>
      <c r="G84" s="373">
        <v>1</v>
      </c>
      <c r="H84" s="374"/>
      <c r="I84" s="79">
        <v>98</v>
      </c>
      <c r="J84" s="78">
        <f>D84+I84</f>
        <v>158</v>
      </c>
      <c r="K84" s="373">
        <v>0</v>
      </c>
      <c r="L84" s="374"/>
      <c r="M84" s="79">
        <v>103</v>
      </c>
      <c r="N84" s="78">
        <f>D84+M84</f>
        <v>163</v>
      </c>
      <c r="O84" s="373">
        <v>1</v>
      </c>
      <c r="P84" s="374"/>
      <c r="Q84" s="77">
        <v>121</v>
      </c>
      <c r="R84" s="80">
        <f>D84+Q84</f>
        <v>181</v>
      </c>
      <c r="S84" s="373">
        <v>1</v>
      </c>
      <c r="T84" s="374"/>
      <c r="U84" s="77">
        <v>103</v>
      </c>
      <c r="V84" s="80">
        <f>D84+U84</f>
        <v>163</v>
      </c>
      <c r="W84" s="373">
        <v>1</v>
      </c>
      <c r="X84" s="374"/>
      <c r="Y84" s="78">
        <f t="shared" si="2"/>
        <v>887</v>
      </c>
      <c r="Z84" s="79">
        <f>E84+I84+M84+Q84+U84</f>
        <v>587</v>
      </c>
      <c r="AA84" s="81">
        <f>AVERAGE(F84,J84,N84,R84,V84)</f>
        <v>177.4</v>
      </c>
      <c r="AB84" s="82">
        <f>AVERAGE(F84,J84,N84,R84,V84)-D84</f>
        <v>117.4</v>
      </c>
      <c r="AC84" s="383"/>
    </row>
    <row r="85" spans="2:29" s="62" customFormat="1" ht="17.25" customHeight="1">
      <c r="B85" s="355" t="s">
        <v>156</v>
      </c>
      <c r="C85" s="356"/>
      <c r="D85" s="76">
        <v>46</v>
      </c>
      <c r="E85" s="95">
        <v>153</v>
      </c>
      <c r="F85" s="80">
        <f>D85+E85</f>
        <v>199</v>
      </c>
      <c r="G85" s="375"/>
      <c r="H85" s="376"/>
      <c r="I85" s="79">
        <v>121</v>
      </c>
      <c r="J85" s="78">
        <f>D85+I85</f>
        <v>167</v>
      </c>
      <c r="K85" s="375"/>
      <c r="L85" s="376"/>
      <c r="M85" s="79">
        <v>203</v>
      </c>
      <c r="N85" s="78">
        <f>D85+M85</f>
        <v>249</v>
      </c>
      <c r="O85" s="375"/>
      <c r="P85" s="376"/>
      <c r="Q85" s="77">
        <v>172</v>
      </c>
      <c r="R85" s="80">
        <f>D85+Q85</f>
        <v>218</v>
      </c>
      <c r="S85" s="375"/>
      <c r="T85" s="376"/>
      <c r="U85" s="77">
        <v>104</v>
      </c>
      <c r="V85" s="80">
        <f>D85+U85</f>
        <v>150</v>
      </c>
      <c r="W85" s="375"/>
      <c r="X85" s="376"/>
      <c r="Y85" s="78">
        <f t="shared" si="2"/>
        <v>983</v>
      </c>
      <c r="Z85" s="79">
        <f>E85+I85+M85+Q85+U85</f>
        <v>753</v>
      </c>
      <c r="AA85" s="81">
        <f>AVERAGE(F85,J85,N85,R85,V85)</f>
        <v>196.6</v>
      </c>
      <c r="AB85" s="82">
        <f>AVERAGE(F85,J85,N85,R85,V85)-D85</f>
        <v>150.6</v>
      </c>
      <c r="AC85" s="383"/>
    </row>
    <row r="86" spans="2:29" s="62" customFormat="1" ht="17.25" customHeight="1" thickBot="1">
      <c r="B86" s="366" t="s">
        <v>157</v>
      </c>
      <c r="C86" s="367"/>
      <c r="D86" s="83">
        <v>45</v>
      </c>
      <c r="E86" s="84">
        <v>124</v>
      </c>
      <c r="F86" s="80">
        <f>D86+E86</f>
        <v>169</v>
      </c>
      <c r="G86" s="377"/>
      <c r="H86" s="378"/>
      <c r="I86" s="86">
        <v>102</v>
      </c>
      <c r="J86" s="78">
        <f>D86+I86</f>
        <v>147</v>
      </c>
      <c r="K86" s="377"/>
      <c r="L86" s="378"/>
      <c r="M86" s="86">
        <v>112</v>
      </c>
      <c r="N86" s="78">
        <f>D86+M86</f>
        <v>157</v>
      </c>
      <c r="O86" s="377"/>
      <c r="P86" s="378"/>
      <c r="Q86" s="77">
        <v>110</v>
      </c>
      <c r="R86" s="80">
        <f>D86+Q86</f>
        <v>155</v>
      </c>
      <c r="S86" s="377"/>
      <c r="T86" s="378"/>
      <c r="U86" s="77">
        <v>155</v>
      </c>
      <c r="V86" s="80">
        <f>D86+U86</f>
        <v>200</v>
      </c>
      <c r="W86" s="377"/>
      <c r="X86" s="378"/>
      <c r="Y86" s="85">
        <f t="shared" si="2"/>
        <v>828</v>
      </c>
      <c r="Z86" s="86">
        <f>E86+I86+M86+Q86+U86</f>
        <v>603</v>
      </c>
      <c r="AA86" s="87">
        <f>AVERAGE(F86,J86,N86,R86,V86)</f>
        <v>165.6</v>
      </c>
      <c r="AB86" s="88">
        <f>AVERAGE(F86,J86,N86,R86,V86)-D86</f>
        <v>120.6</v>
      </c>
      <c r="AC86" s="384"/>
    </row>
    <row r="87" spans="2:29" s="62" customFormat="1" ht="49.5" customHeight="1">
      <c r="B87" s="421" t="s">
        <v>70</v>
      </c>
      <c r="C87" s="421"/>
      <c r="D87" s="63">
        <f>SUM(D88:D90)</f>
        <v>175</v>
      </c>
      <c r="E87" s="106">
        <f>SUM(E88:E90)</f>
        <v>276</v>
      </c>
      <c r="F87" s="92">
        <f>SUM(F88:F90)</f>
        <v>451</v>
      </c>
      <c r="G87" s="92">
        <f>F75</f>
        <v>549</v>
      </c>
      <c r="H87" s="70" t="str">
        <f>B75</f>
        <v>Topauto</v>
      </c>
      <c r="I87" s="64">
        <f>SUM(I88:I90)</f>
        <v>343</v>
      </c>
      <c r="J87" s="92">
        <f>SUM(J88:J90)</f>
        <v>518</v>
      </c>
      <c r="K87" s="92">
        <f>J71</f>
        <v>572</v>
      </c>
      <c r="L87" s="70" t="str">
        <f>B71</f>
        <v>Jeld Wen</v>
      </c>
      <c r="M87" s="72">
        <f>SUM(M88:M90)</f>
        <v>294</v>
      </c>
      <c r="N87" s="92">
        <f>SUM(N88:N90)</f>
        <v>469</v>
      </c>
      <c r="O87" s="92">
        <f>N91</f>
        <v>466</v>
      </c>
      <c r="P87" s="70" t="str">
        <f>B91</f>
        <v>Lajos</v>
      </c>
      <c r="Q87" s="71">
        <f>SUM(Q88:Q90)</f>
        <v>317</v>
      </c>
      <c r="R87" s="93">
        <f>SUM(R88:R90)</f>
        <v>492</v>
      </c>
      <c r="S87" s="92">
        <f>R83</f>
        <v>554</v>
      </c>
      <c r="T87" s="70" t="str">
        <f>B83</f>
        <v>Rägavere Huviklubi</v>
      </c>
      <c r="U87" s="71">
        <f>SUM(U88:U90)</f>
        <v>294</v>
      </c>
      <c r="V87" s="93">
        <f>SUM(V88:V90)</f>
        <v>469</v>
      </c>
      <c r="W87" s="92">
        <f>V79</f>
        <v>507</v>
      </c>
      <c r="X87" s="70" t="str">
        <f>B79</f>
        <v>IRIS Fiber</v>
      </c>
      <c r="Y87" s="73">
        <f t="shared" si="2"/>
        <v>2399</v>
      </c>
      <c r="Z87" s="71">
        <f>SUM(Z88:Z90)</f>
        <v>1524</v>
      </c>
      <c r="AA87" s="91">
        <f>AVERAGE(AA88,AA89,AA90)</f>
        <v>159.9333333333333</v>
      </c>
      <c r="AB87" s="75">
        <f>AVERAGE(AB88,AB89,AB90)</f>
        <v>101.60000000000001</v>
      </c>
      <c r="AC87" s="382">
        <f>G88+K88+O88+S88+W88</f>
        <v>1</v>
      </c>
    </row>
    <row r="88" spans="2:29" s="62" customFormat="1" ht="17.25" customHeight="1">
      <c r="B88" s="361" t="s">
        <v>92</v>
      </c>
      <c r="C88" s="361"/>
      <c r="D88" s="76">
        <v>55</v>
      </c>
      <c r="E88" s="79">
        <v>85</v>
      </c>
      <c r="F88" s="80">
        <f>D88+E88</f>
        <v>140</v>
      </c>
      <c r="G88" s="373">
        <v>0</v>
      </c>
      <c r="H88" s="374"/>
      <c r="I88" s="79">
        <v>97</v>
      </c>
      <c r="J88" s="78">
        <f>D88+I88</f>
        <v>152</v>
      </c>
      <c r="K88" s="373">
        <v>0</v>
      </c>
      <c r="L88" s="374"/>
      <c r="M88" s="79">
        <v>124</v>
      </c>
      <c r="N88" s="78">
        <f>D88+M88</f>
        <v>179</v>
      </c>
      <c r="O88" s="373">
        <v>1</v>
      </c>
      <c r="P88" s="374"/>
      <c r="Q88" s="77">
        <v>106</v>
      </c>
      <c r="R88" s="80">
        <f>D88+Q88</f>
        <v>161</v>
      </c>
      <c r="S88" s="373">
        <v>0</v>
      </c>
      <c r="T88" s="374"/>
      <c r="U88" s="77">
        <v>117</v>
      </c>
      <c r="V88" s="80">
        <f>D88+U88</f>
        <v>172</v>
      </c>
      <c r="W88" s="373">
        <v>0</v>
      </c>
      <c r="X88" s="374"/>
      <c r="Y88" s="78">
        <f t="shared" si="2"/>
        <v>804</v>
      </c>
      <c r="Z88" s="79">
        <f>E88+I88+M88+Q88+U88</f>
        <v>529</v>
      </c>
      <c r="AA88" s="81">
        <f>AVERAGE(F88,J88,N88,R88,V88)</f>
        <v>160.8</v>
      </c>
      <c r="AB88" s="82">
        <f>AVERAGE(F88,J88,N88,R88,V88)-D88</f>
        <v>105.80000000000001</v>
      </c>
      <c r="AC88" s="383"/>
    </row>
    <row r="89" spans="2:29" s="62" customFormat="1" ht="17.25" customHeight="1">
      <c r="B89" s="361" t="s">
        <v>218</v>
      </c>
      <c r="C89" s="361"/>
      <c r="D89" s="76">
        <v>60</v>
      </c>
      <c r="E89" s="77">
        <v>90</v>
      </c>
      <c r="F89" s="80">
        <f>D89+E89</f>
        <v>150</v>
      </c>
      <c r="G89" s="375"/>
      <c r="H89" s="376"/>
      <c r="I89" s="79">
        <v>140</v>
      </c>
      <c r="J89" s="78">
        <f>D89+I89</f>
        <v>200</v>
      </c>
      <c r="K89" s="375"/>
      <c r="L89" s="376"/>
      <c r="M89" s="79">
        <v>66</v>
      </c>
      <c r="N89" s="78">
        <f>D89+M89</f>
        <v>126</v>
      </c>
      <c r="O89" s="375"/>
      <c r="P89" s="376"/>
      <c r="Q89" s="77">
        <v>124</v>
      </c>
      <c r="R89" s="80">
        <f>D89+Q89</f>
        <v>184</v>
      </c>
      <c r="S89" s="375"/>
      <c r="T89" s="376"/>
      <c r="U89" s="77">
        <v>88</v>
      </c>
      <c r="V89" s="80">
        <f>D89+U89</f>
        <v>148</v>
      </c>
      <c r="W89" s="375"/>
      <c r="X89" s="376"/>
      <c r="Y89" s="78">
        <f t="shared" si="2"/>
        <v>808</v>
      </c>
      <c r="Z89" s="79">
        <f>E89+I89+M89+Q89+U89</f>
        <v>508</v>
      </c>
      <c r="AA89" s="81">
        <f>AVERAGE(F89,J89,N89,R89,V89)</f>
        <v>161.6</v>
      </c>
      <c r="AB89" s="82">
        <f>AVERAGE(F89,J89,N89,R89,V89)-D89</f>
        <v>101.6</v>
      </c>
      <c r="AC89" s="383"/>
    </row>
    <row r="90" spans="2:29" s="62" customFormat="1" ht="17.25" customHeight="1" thickBot="1">
      <c r="B90" s="370" t="s">
        <v>93</v>
      </c>
      <c r="C90" s="370"/>
      <c r="D90" s="76">
        <v>60</v>
      </c>
      <c r="E90" s="84">
        <v>101</v>
      </c>
      <c r="F90" s="80">
        <f>D90+E90</f>
        <v>161</v>
      </c>
      <c r="G90" s="377"/>
      <c r="H90" s="378"/>
      <c r="I90" s="86">
        <v>106</v>
      </c>
      <c r="J90" s="78">
        <f>D90+I90</f>
        <v>166</v>
      </c>
      <c r="K90" s="377"/>
      <c r="L90" s="378"/>
      <c r="M90" s="86">
        <v>104</v>
      </c>
      <c r="N90" s="78">
        <f>D90+M90</f>
        <v>164</v>
      </c>
      <c r="O90" s="377"/>
      <c r="P90" s="378"/>
      <c r="Q90" s="77">
        <v>87</v>
      </c>
      <c r="R90" s="80">
        <f>D90+Q90</f>
        <v>147</v>
      </c>
      <c r="S90" s="377"/>
      <c r="T90" s="378"/>
      <c r="U90" s="77">
        <v>89</v>
      </c>
      <c r="V90" s="80">
        <f>D90+U90</f>
        <v>149</v>
      </c>
      <c r="W90" s="377"/>
      <c r="X90" s="378"/>
      <c r="Y90" s="85">
        <f t="shared" si="2"/>
        <v>787</v>
      </c>
      <c r="Z90" s="86">
        <f>E90+I90+M90+Q90+U90</f>
        <v>487</v>
      </c>
      <c r="AA90" s="87">
        <f>AVERAGE(F90,J90,N90,R90,V90)</f>
        <v>157.4</v>
      </c>
      <c r="AB90" s="88">
        <f>AVERAGE(F90,J90,N90,R90,V90)-D90</f>
        <v>97.4</v>
      </c>
      <c r="AC90" s="384"/>
    </row>
    <row r="91" spans="2:29" s="62" customFormat="1" ht="49.5" customHeight="1">
      <c r="B91" s="364" t="s">
        <v>65</v>
      </c>
      <c r="C91" s="365"/>
      <c r="D91" s="63">
        <f>SUM(D92:D94)</f>
        <v>180</v>
      </c>
      <c r="E91" s="106">
        <f>SUM(E92:E94)</f>
        <v>261</v>
      </c>
      <c r="F91" s="92">
        <f>SUM(F92:F94)</f>
        <v>441</v>
      </c>
      <c r="G91" s="92">
        <f>F71</f>
        <v>557</v>
      </c>
      <c r="H91" s="70" t="str">
        <f>B71</f>
        <v>Jeld Wen</v>
      </c>
      <c r="I91" s="64">
        <f>SUM(I92:I94)</f>
        <v>285</v>
      </c>
      <c r="J91" s="92">
        <f>SUM(J92:J94)</f>
        <v>465</v>
      </c>
      <c r="K91" s="92">
        <f>J79</f>
        <v>494</v>
      </c>
      <c r="L91" s="70" t="str">
        <f>B79</f>
        <v>IRIS Fiber</v>
      </c>
      <c r="M91" s="72">
        <f>SUM(M92:M94)</f>
        <v>286</v>
      </c>
      <c r="N91" s="94">
        <f>SUM(N92:N94)</f>
        <v>466</v>
      </c>
      <c r="O91" s="92">
        <f>N87</f>
        <v>469</v>
      </c>
      <c r="P91" s="70" t="str">
        <f>B87</f>
        <v>Uhtna Puit</v>
      </c>
      <c r="Q91" s="71">
        <f>SUM(Q92:Q94)</f>
        <v>293</v>
      </c>
      <c r="R91" s="94">
        <f>SUM(R92:R94)</f>
        <v>473</v>
      </c>
      <c r="S91" s="92">
        <f>R75</f>
        <v>570</v>
      </c>
      <c r="T91" s="70" t="str">
        <f>B75</f>
        <v>Topauto</v>
      </c>
      <c r="U91" s="71">
        <f>SUM(U92:U94)</f>
        <v>272</v>
      </c>
      <c r="V91" s="94">
        <f>SUM(V92:V94)</f>
        <v>452</v>
      </c>
      <c r="W91" s="92">
        <f>V83</f>
        <v>513</v>
      </c>
      <c r="X91" s="70" t="str">
        <f>B83</f>
        <v>Rägavere Huviklubi</v>
      </c>
      <c r="Y91" s="73">
        <f t="shared" si="2"/>
        <v>2297</v>
      </c>
      <c r="Z91" s="71">
        <f>SUM(Z92:Z94)</f>
        <v>1397</v>
      </c>
      <c r="AA91" s="91">
        <f>AVERAGE(AA92,AA93,AA94)</f>
        <v>153.13333333333335</v>
      </c>
      <c r="AB91" s="75">
        <f>AVERAGE(AB92,AB93,AB94)</f>
        <v>93.13333333333334</v>
      </c>
      <c r="AC91" s="382">
        <f>G92+K92+O92+S92+W92</f>
        <v>0</v>
      </c>
    </row>
    <row r="92" spans="2:29" s="62" customFormat="1" ht="17.25" customHeight="1">
      <c r="B92" s="357" t="s">
        <v>205</v>
      </c>
      <c r="C92" s="354"/>
      <c r="D92" s="76">
        <v>60</v>
      </c>
      <c r="E92" s="77">
        <v>81</v>
      </c>
      <c r="F92" s="80">
        <f>D92+E92</f>
        <v>141</v>
      </c>
      <c r="G92" s="373">
        <v>0</v>
      </c>
      <c r="H92" s="374"/>
      <c r="I92" s="79">
        <v>70</v>
      </c>
      <c r="J92" s="78">
        <f>D92+I92</f>
        <v>130</v>
      </c>
      <c r="K92" s="373">
        <v>0</v>
      </c>
      <c r="L92" s="374"/>
      <c r="M92" s="79">
        <v>77</v>
      </c>
      <c r="N92" s="78">
        <f>D92+M92</f>
        <v>137</v>
      </c>
      <c r="O92" s="373">
        <v>0</v>
      </c>
      <c r="P92" s="374"/>
      <c r="Q92" s="77">
        <v>71</v>
      </c>
      <c r="R92" s="80">
        <f>D92+Q92</f>
        <v>131</v>
      </c>
      <c r="S92" s="373">
        <v>0</v>
      </c>
      <c r="T92" s="374"/>
      <c r="U92" s="77">
        <v>90</v>
      </c>
      <c r="V92" s="80">
        <f>D92+U92</f>
        <v>150</v>
      </c>
      <c r="W92" s="373">
        <v>0</v>
      </c>
      <c r="X92" s="374"/>
      <c r="Y92" s="78">
        <f>F92+J92+N92+R92+V92</f>
        <v>689</v>
      </c>
      <c r="Z92" s="79">
        <f>E92+I92+M92+Q92+U92</f>
        <v>389</v>
      </c>
      <c r="AA92" s="81">
        <f>AVERAGE(F92,J92,N92,R92,V92)</f>
        <v>137.8</v>
      </c>
      <c r="AB92" s="82">
        <f>AVERAGE(F92,J92,N92,R92,V92)-D92</f>
        <v>77.80000000000001</v>
      </c>
      <c r="AC92" s="383"/>
    </row>
    <row r="93" spans="2:29" s="62" customFormat="1" ht="17.25" customHeight="1">
      <c r="B93" s="357" t="s">
        <v>206</v>
      </c>
      <c r="C93" s="354"/>
      <c r="D93" s="76">
        <v>60</v>
      </c>
      <c r="E93" s="77">
        <v>71</v>
      </c>
      <c r="F93" s="80">
        <f>D93+E93</f>
        <v>131</v>
      </c>
      <c r="G93" s="375"/>
      <c r="H93" s="376"/>
      <c r="I93" s="79">
        <v>82</v>
      </c>
      <c r="J93" s="78">
        <f>D93+I93</f>
        <v>142</v>
      </c>
      <c r="K93" s="375"/>
      <c r="L93" s="376"/>
      <c r="M93" s="79">
        <v>83</v>
      </c>
      <c r="N93" s="78">
        <f>D93+M93</f>
        <v>143</v>
      </c>
      <c r="O93" s="375"/>
      <c r="P93" s="376"/>
      <c r="Q93" s="77">
        <v>106</v>
      </c>
      <c r="R93" s="80">
        <f>D93+Q93</f>
        <v>166</v>
      </c>
      <c r="S93" s="375"/>
      <c r="T93" s="376"/>
      <c r="U93" s="77">
        <v>112</v>
      </c>
      <c r="V93" s="80">
        <f>D93+U93</f>
        <v>172</v>
      </c>
      <c r="W93" s="375"/>
      <c r="X93" s="376"/>
      <c r="Y93" s="78">
        <f>F93+J93+N93+R93+V93</f>
        <v>754</v>
      </c>
      <c r="Z93" s="79">
        <f>E93+I93+M93+Q93+U93</f>
        <v>454</v>
      </c>
      <c r="AA93" s="81">
        <f>AVERAGE(F93,J93,N93,R93,V93)</f>
        <v>150.8</v>
      </c>
      <c r="AB93" s="82">
        <f>AVERAGE(F93,J93,N93,R93,V93)-D93</f>
        <v>90.80000000000001</v>
      </c>
      <c r="AC93" s="383"/>
    </row>
    <row r="94" spans="2:29" s="62" customFormat="1" ht="17.25" customHeight="1" thickBot="1">
      <c r="B94" s="413" t="s">
        <v>207</v>
      </c>
      <c r="C94" s="414"/>
      <c r="D94" s="83">
        <v>60</v>
      </c>
      <c r="E94" s="84">
        <v>109</v>
      </c>
      <c r="F94" s="85">
        <f>D94+E94</f>
        <v>169</v>
      </c>
      <c r="G94" s="377"/>
      <c r="H94" s="378"/>
      <c r="I94" s="86">
        <v>133</v>
      </c>
      <c r="J94" s="85">
        <f>D94+I94</f>
        <v>193</v>
      </c>
      <c r="K94" s="377"/>
      <c r="L94" s="378"/>
      <c r="M94" s="86">
        <v>126</v>
      </c>
      <c r="N94" s="85">
        <f>D94+M94</f>
        <v>186</v>
      </c>
      <c r="O94" s="377"/>
      <c r="P94" s="378"/>
      <c r="Q94" s="86">
        <v>116</v>
      </c>
      <c r="R94" s="85">
        <f>D94+Q94</f>
        <v>176</v>
      </c>
      <c r="S94" s="377"/>
      <c r="T94" s="378"/>
      <c r="U94" s="86">
        <v>70</v>
      </c>
      <c r="V94" s="85">
        <f>D94+U94</f>
        <v>130</v>
      </c>
      <c r="W94" s="377"/>
      <c r="X94" s="378"/>
      <c r="Y94" s="85">
        <f>F94+J94+N94+R94+V94</f>
        <v>854</v>
      </c>
      <c r="Z94" s="86">
        <f>E94+I94+M94+Q94+U94</f>
        <v>554</v>
      </c>
      <c r="AA94" s="87">
        <f>AVERAGE(F94,J94,N94,R94,V94)</f>
        <v>170.8</v>
      </c>
      <c r="AB94" s="88">
        <f>AVERAGE(F94,J94,N94,R94,V94)-D94</f>
        <v>110.80000000000001</v>
      </c>
      <c r="AC94" s="384"/>
    </row>
    <row r="95" spans="2:29" s="62" customFormat="1" ht="16.5" customHeight="1">
      <c r="B95" s="96"/>
      <c r="C95" s="96"/>
      <c r="D95" s="97"/>
      <c r="E95" s="98"/>
      <c r="F95" s="99"/>
      <c r="G95" s="100"/>
      <c r="H95" s="100"/>
      <c r="I95" s="98"/>
      <c r="J95" s="99"/>
      <c r="K95" s="100"/>
      <c r="L95" s="100"/>
      <c r="M95" s="98"/>
      <c r="N95" s="99"/>
      <c r="O95" s="100"/>
      <c r="P95" s="100"/>
      <c r="Q95" s="98"/>
      <c r="R95" s="99"/>
      <c r="S95" s="100"/>
      <c r="T95" s="100"/>
      <c r="U95" s="98"/>
      <c r="V95" s="99"/>
      <c r="W95" s="100"/>
      <c r="X95" s="100"/>
      <c r="Y95" s="99"/>
      <c r="Z95" s="109"/>
      <c r="AA95" s="102"/>
      <c r="AB95" s="101"/>
      <c r="AC95" s="103"/>
    </row>
    <row r="96" spans="4:29" s="62" customFormat="1" ht="16.5" customHeight="1">
      <c r="D96" s="97"/>
      <c r="E96" s="98"/>
      <c r="F96" s="99"/>
      <c r="G96" s="100"/>
      <c r="H96" s="100"/>
      <c r="I96" s="98"/>
      <c r="J96" s="99"/>
      <c r="K96" s="100"/>
      <c r="L96" s="100"/>
      <c r="M96" s="98"/>
      <c r="N96" s="99"/>
      <c r="O96" s="100"/>
      <c r="P96" s="100"/>
      <c r="Q96" s="98"/>
      <c r="R96" s="99"/>
      <c r="S96" s="100"/>
      <c r="T96" s="100"/>
      <c r="U96" s="98"/>
      <c r="V96" s="99"/>
      <c r="W96" s="100"/>
      <c r="X96" s="100"/>
      <c r="Y96" s="99"/>
      <c r="Z96" s="109"/>
      <c r="AA96" s="102"/>
      <c r="AB96" s="101"/>
      <c r="AC96" s="103"/>
    </row>
    <row r="97" spans="4:29" s="62" customFormat="1" ht="16.5" customHeight="1">
      <c r="D97" s="97"/>
      <c r="E97" s="98"/>
      <c r="F97" s="99"/>
      <c r="G97" s="100"/>
      <c r="H97" s="100"/>
      <c r="I97" s="98"/>
      <c r="J97" s="99"/>
      <c r="K97" s="100"/>
      <c r="L97" s="100"/>
      <c r="M97" s="98"/>
      <c r="N97" s="99"/>
      <c r="O97" s="100"/>
      <c r="P97" s="100"/>
      <c r="Q97" s="98"/>
      <c r="R97" s="99"/>
      <c r="S97" s="100"/>
      <c r="T97" s="100"/>
      <c r="U97" s="98"/>
      <c r="V97" s="99"/>
      <c r="W97" s="100"/>
      <c r="X97" s="100"/>
      <c r="Y97" s="99"/>
      <c r="Z97" s="109"/>
      <c r="AA97" s="102"/>
      <c r="AB97" s="101"/>
      <c r="AC97" s="103"/>
    </row>
    <row r="98" spans="4:29" ht="16.5" customHeight="1">
      <c r="D98" s="1"/>
      <c r="E98" s="42"/>
      <c r="F98" s="43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42"/>
    </row>
    <row r="99" spans="2:29" ht="16.5" customHeight="1">
      <c r="B99" s="1"/>
      <c r="C99" s="1"/>
      <c r="D99" s="1"/>
      <c r="E99" s="42"/>
      <c r="F99" s="398" t="s">
        <v>221</v>
      </c>
      <c r="G99" s="398"/>
      <c r="H99" s="398"/>
      <c r="I99" s="398"/>
      <c r="J99" s="398"/>
      <c r="K99" s="398"/>
      <c r="L99" s="398"/>
      <c r="M99" s="398"/>
      <c r="N99" s="398"/>
      <c r="O99" s="398"/>
      <c r="P99" s="398"/>
      <c r="Q99" s="398"/>
      <c r="R99" s="398"/>
      <c r="S99" s="1"/>
      <c r="T99" s="1"/>
      <c r="U99" s="1"/>
      <c r="V99" s="1"/>
      <c r="W99" s="392" t="s">
        <v>79</v>
      </c>
      <c r="X99" s="392"/>
      <c r="Y99" s="392"/>
      <c r="Z99" s="392"/>
      <c r="AA99" s="1"/>
      <c r="AB99" s="1"/>
      <c r="AC99" s="42"/>
    </row>
    <row r="100" spans="2:29" ht="33" customHeight="1" thickBot="1">
      <c r="B100" s="204" t="s">
        <v>66</v>
      </c>
      <c r="C100" s="269"/>
      <c r="D100" s="1"/>
      <c r="E100" s="42"/>
      <c r="F100" s="398"/>
      <c r="G100" s="398"/>
      <c r="H100" s="398"/>
      <c r="I100" s="398"/>
      <c r="J100" s="398"/>
      <c r="K100" s="398"/>
      <c r="L100" s="398"/>
      <c r="M100" s="398"/>
      <c r="N100" s="398"/>
      <c r="O100" s="398"/>
      <c r="P100" s="398"/>
      <c r="Q100" s="398"/>
      <c r="R100" s="398"/>
      <c r="S100" s="1"/>
      <c r="T100" s="1"/>
      <c r="U100" s="1"/>
      <c r="V100" s="1"/>
      <c r="W100" s="393"/>
      <c r="X100" s="393"/>
      <c r="Y100" s="393"/>
      <c r="Z100" s="393"/>
      <c r="AA100" s="1"/>
      <c r="AB100" s="1"/>
      <c r="AC100" s="42"/>
    </row>
    <row r="101" spans="2:29" s="44" customFormat="1" ht="17.25" customHeight="1">
      <c r="B101" s="416" t="s">
        <v>1</v>
      </c>
      <c r="C101" s="435"/>
      <c r="D101" s="104" t="s">
        <v>31</v>
      </c>
      <c r="E101" s="45"/>
      <c r="F101" s="46" t="s">
        <v>35</v>
      </c>
      <c r="G101" s="396" t="s">
        <v>36</v>
      </c>
      <c r="H101" s="397"/>
      <c r="I101" s="47"/>
      <c r="J101" s="46" t="s">
        <v>37</v>
      </c>
      <c r="K101" s="396" t="s">
        <v>36</v>
      </c>
      <c r="L101" s="397"/>
      <c r="M101" s="48"/>
      <c r="N101" s="46" t="s">
        <v>38</v>
      </c>
      <c r="O101" s="396" t="s">
        <v>36</v>
      </c>
      <c r="P101" s="397"/>
      <c r="Q101" s="48"/>
      <c r="R101" s="46" t="s">
        <v>39</v>
      </c>
      <c r="S101" s="396" t="s">
        <v>36</v>
      </c>
      <c r="T101" s="397"/>
      <c r="U101" s="49"/>
      <c r="V101" s="46" t="s">
        <v>40</v>
      </c>
      <c r="W101" s="396" t="s">
        <v>36</v>
      </c>
      <c r="X101" s="397"/>
      <c r="Y101" s="110" t="s">
        <v>41</v>
      </c>
      <c r="Z101" s="50"/>
      <c r="AA101" s="51" t="s">
        <v>42</v>
      </c>
      <c r="AB101" s="52" t="s">
        <v>43</v>
      </c>
      <c r="AC101" s="277" t="s">
        <v>41</v>
      </c>
    </row>
    <row r="102" spans="2:29" s="44" customFormat="1" ht="17.25" customHeight="1" thickBot="1">
      <c r="B102" s="390" t="s">
        <v>44</v>
      </c>
      <c r="C102" s="434"/>
      <c r="D102" s="270"/>
      <c r="E102" s="53"/>
      <c r="F102" s="54" t="s">
        <v>45</v>
      </c>
      <c r="G102" s="387" t="s">
        <v>46</v>
      </c>
      <c r="H102" s="388"/>
      <c r="I102" s="55"/>
      <c r="J102" s="54" t="s">
        <v>45</v>
      </c>
      <c r="K102" s="387" t="s">
        <v>46</v>
      </c>
      <c r="L102" s="388"/>
      <c r="M102" s="54"/>
      <c r="N102" s="54" t="s">
        <v>45</v>
      </c>
      <c r="O102" s="387" t="s">
        <v>46</v>
      </c>
      <c r="P102" s="388"/>
      <c r="Q102" s="54"/>
      <c r="R102" s="54" t="s">
        <v>45</v>
      </c>
      <c r="S102" s="387" t="s">
        <v>46</v>
      </c>
      <c r="T102" s="388"/>
      <c r="U102" s="56"/>
      <c r="V102" s="54" t="s">
        <v>45</v>
      </c>
      <c r="W102" s="387" t="s">
        <v>46</v>
      </c>
      <c r="X102" s="388"/>
      <c r="Y102" s="57" t="s">
        <v>45</v>
      </c>
      <c r="Z102" s="58" t="s">
        <v>47</v>
      </c>
      <c r="AA102" s="59" t="s">
        <v>48</v>
      </c>
      <c r="AB102" s="60" t="s">
        <v>49</v>
      </c>
      <c r="AC102" s="61" t="s">
        <v>50</v>
      </c>
    </row>
    <row r="103" spans="2:29" s="62" customFormat="1" ht="49.5" customHeight="1">
      <c r="B103" s="385" t="s">
        <v>71</v>
      </c>
      <c r="C103" s="386"/>
      <c r="D103" s="63">
        <f>SUM(D104:D106)</f>
        <v>87</v>
      </c>
      <c r="E103" s="64">
        <f>SUM(E104:E106)</f>
        <v>410</v>
      </c>
      <c r="F103" s="92">
        <f>SUM(F104:F106)</f>
        <v>497</v>
      </c>
      <c r="G103" s="66">
        <f>F123</f>
        <v>0</v>
      </c>
      <c r="H103" s="67" t="str">
        <f>B123</f>
        <v>Kunda Auto</v>
      </c>
      <c r="I103" s="68">
        <f>SUM(I104:I106)</f>
        <v>492</v>
      </c>
      <c r="J103" s="69">
        <f>SUM(J104:J106)</f>
        <v>579</v>
      </c>
      <c r="K103" s="69">
        <f>J119</f>
        <v>450</v>
      </c>
      <c r="L103" s="70" t="str">
        <f>B119</f>
        <v>Ferrel</v>
      </c>
      <c r="M103" s="72">
        <f>SUM(M104:M106)</f>
        <v>465</v>
      </c>
      <c r="N103" s="66">
        <f>SUM(N104:N106)</f>
        <v>552</v>
      </c>
      <c r="O103" s="66">
        <f>N115</f>
        <v>516</v>
      </c>
      <c r="P103" s="67" t="str">
        <f>B115</f>
        <v>Aroz3D</v>
      </c>
      <c r="Q103" s="72">
        <f>SUM(Q104:Q106)</f>
        <v>420</v>
      </c>
      <c r="R103" s="66">
        <f>SUM(R104:R106)</f>
        <v>507</v>
      </c>
      <c r="S103" s="66">
        <f>R111</f>
        <v>563</v>
      </c>
      <c r="T103" s="67" t="str">
        <f>B111</f>
        <v>Rakvere Teater</v>
      </c>
      <c r="U103" s="72">
        <f>SUM(U104:U106)</f>
        <v>415</v>
      </c>
      <c r="V103" s="66">
        <f>SUM(V104:V106)</f>
        <v>502</v>
      </c>
      <c r="W103" s="66">
        <f>V107</f>
        <v>535</v>
      </c>
      <c r="X103" s="67" t="str">
        <f>B107</f>
        <v>Wiru Auto</v>
      </c>
      <c r="Y103" s="73">
        <f aca="true" t="shared" si="3" ref="Y103:Y123">F103+J103+N103+R103+V103</f>
        <v>2637</v>
      </c>
      <c r="Z103" s="71">
        <f>SUM(Z104:Z106)</f>
        <v>2202</v>
      </c>
      <c r="AA103" s="74">
        <f>AVERAGE(AA104,AA105,AA106)</f>
        <v>175.79999999999998</v>
      </c>
      <c r="AB103" s="75">
        <f>AVERAGE(AB104,AB105,AB106)</f>
        <v>146.79999999999998</v>
      </c>
      <c r="AC103" s="382">
        <f>G104+K104+O104+S104+W104</f>
        <v>3</v>
      </c>
    </row>
    <row r="104" spans="2:29" s="62" customFormat="1" ht="17.25" customHeight="1">
      <c r="B104" s="355" t="s">
        <v>214</v>
      </c>
      <c r="C104" s="356"/>
      <c r="D104" s="76">
        <v>44</v>
      </c>
      <c r="E104" s="77">
        <v>109</v>
      </c>
      <c r="F104" s="78">
        <f>D104+E104</f>
        <v>153</v>
      </c>
      <c r="G104" s="373">
        <v>1</v>
      </c>
      <c r="H104" s="374"/>
      <c r="I104" s="79">
        <v>115</v>
      </c>
      <c r="J104" s="78">
        <f>D104+I104</f>
        <v>159</v>
      </c>
      <c r="K104" s="373">
        <v>1</v>
      </c>
      <c r="L104" s="374"/>
      <c r="M104" s="79">
        <v>127</v>
      </c>
      <c r="N104" s="78">
        <f>D104+M104</f>
        <v>171</v>
      </c>
      <c r="O104" s="373">
        <v>1</v>
      </c>
      <c r="P104" s="374"/>
      <c r="Q104" s="79">
        <v>98</v>
      </c>
      <c r="R104" s="80">
        <f>D104+Q104</f>
        <v>142</v>
      </c>
      <c r="S104" s="373">
        <v>0</v>
      </c>
      <c r="T104" s="374"/>
      <c r="U104" s="77">
        <v>135</v>
      </c>
      <c r="V104" s="80">
        <f>D104+U104</f>
        <v>179</v>
      </c>
      <c r="W104" s="373">
        <v>0</v>
      </c>
      <c r="X104" s="374"/>
      <c r="Y104" s="78">
        <f t="shared" si="3"/>
        <v>804</v>
      </c>
      <c r="Z104" s="79">
        <f>E104+I104+M104+Q104+U104</f>
        <v>584</v>
      </c>
      <c r="AA104" s="81">
        <f>AVERAGE(F104,J104,N104,R104,V104)</f>
        <v>160.8</v>
      </c>
      <c r="AB104" s="82">
        <f>AVERAGE(F104,J104,N104,R104,V104)-D104</f>
        <v>116.80000000000001</v>
      </c>
      <c r="AC104" s="383"/>
    </row>
    <row r="105" spans="2:29" s="62" customFormat="1" ht="17.25" customHeight="1">
      <c r="B105" s="355" t="s">
        <v>85</v>
      </c>
      <c r="C105" s="356"/>
      <c r="D105" s="76">
        <v>33</v>
      </c>
      <c r="E105" s="77">
        <v>121</v>
      </c>
      <c r="F105" s="78">
        <f>D105+E105</f>
        <v>154</v>
      </c>
      <c r="G105" s="375"/>
      <c r="H105" s="376"/>
      <c r="I105" s="79">
        <v>151</v>
      </c>
      <c r="J105" s="78">
        <f>D105+I105</f>
        <v>184</v>
      </c>
      <c r="K105" s="375"/>
      <c r="L105" s="376"/>
      <c r="M105" s="79">
        <v>156</v>
      </c>
      <c r="N105" s="78">
        <f>D105+M105</f>
        <v>189</v>
      </c>
      <c r="O105" s="375"/>
      <c r="P105" s="376"/>
      <c r="Q105" s="77">
        <v>132</v>
      </c>
      <c r="R105" s="80">
        <f>D105+Q105</f>
        <v>165</v>
      </c>
      <c r="S105" s="375"/>
      <c r="T105" s="376"/>
      <c r="U105" s="77">
        <v>156</v>
      </c>
      <c r="V105" s="80">
        <f>D105+U105</f>
        <v>189</v>
      </c>
      <c r="W105" s="375"/>
      <c r="X105" s="376"/>
      <c r="Y105" s="78">
        <f t="shared" si="3"/>
        <v>881</v>
      </c>
      <c r="Z105" s="79">
        <f>E105+I105+M105+Q105+U105</f>
        <v>716</v>
      </c>
      <c r="AA105" s="81">
        <f>AVERAGE(F105,J105,N105,R105,V105)</f>
        <v>176.2</v>
      </c>
      <c r="AB105" s="82">
        <f>AVERAGE(F105,J105,N105,R105,V105)-D105</f>
        <v>143.2</v>
      </c>
      <c r="AC105" s="383"/>
    </row>
    <row r="106" spans="2:29" s="62" customFormat="1" ht="17.25" customHeight="1" thickBot="1">
      <c r="B106" s="366" t="s">
        <v>84</v>
      </c>
      <c r="C106" s="367"/>
      <c r="D106" s="83">
        <v>10</v>
      </c>
      <c r="E106" s="84">
        <v>180</v>
      </c>
      <c r="F106" s="85">
        <f>D106+E106</f>
        <v>190</v>
      </c>
      <c r="G106" s="377"/>
      <c r="H106" s="378"/>
      <c r="I106" s="86">
        <v>226</v>
      </c>
      <c r="J106" s="85">
        <f>D106+I106</f>
        <v>236</v>
      </c>
      <c r="K106" s="377"/>
      <c r="L106" s="378"/>
      <c r="M106" s="86">
        <v>182</v>
      </c>
      <c r="N106" s="85">
        <f>D106+M106</f>
        <v>192</v>
      </c>
      <c r="O106" s="377"/>
      <c r="P106" s="378"/>
      <c r="Q106" s="84">
        <v>190</v>
      </c>
      <c r="R106" s="85">
        <f>D106+Q106</f>
        <v>200</v>
      </c>
      <c r="S106" s="377"/>
      <c r="T106" s="378"/>
      <c r="U106" s="84">
        <v>124</v>
      </c>
      <c r="V106" s="85">
        <f>D106+U106</f>
        <v>134</v>
      </c>
      <c r="W106" s="377"/>
      <c r="X106" s="378"/>
      <c r="Y106" s="85">
        <f t="shared" si="3"/>
        <v>952</v>
      </c>
      <c r="Z106" s="86">
        <f>E106+I106+M106+Q106+U106</f>
        <v>902</v>
      </c>
      <c r="AA106" s="87">
        <f>AVERAGE(F106,J106,N106,R106,V106)</f>
        <v>190.4</v>
      </c>
      <c r="AB106" s="88">
        <f>AVERAGE(F106,J106,N106,R106,V106)-D106</f>
        <v>180.4</v>
      </c>
      <c r="AC106" s="384"/>
    </row>
    <row r="107" spans="2:29" s="62" customFormat="1" ht="50.25" customHeight="1">
      <c r="B107" s="385" t="s">
        <v>148</v>
      </c>
      <c r="C107" s="386"/>
      <c r="D107" s="63">
        <f>SUM(D108:D110)</f>
        <v>137</v>
      </c>
      <c r="E107" s="64">
        <f>SUM(E108:E110)</f>
        <v>433</v>
      </c>
      <c r="F107" s="66">
        <f>SUM(F108:F110)</f>
        <v>570</v>
      </c>
      <c r="G107" s="66">
        <f>F119</f>
        <v>450</v>
      </c>
      <c r="H107" s="67" t="str">
        <f>B119</f>
        <v>Ferrel</v>
      </c>
      <c r="I107" s="108">
        <f>SUM(I108:I110)</f>
        <v>340</v>
      </c>
      <c r="J107" s="69">
        <f>SUM(J108:J110)</f>
        <v>477</v>
      </c>
      <c r="K107" s="66">
        <f>J115</f>
        <v>498</v>
      </c>
      <c r="L107" s="67" t="str">
        <f>B115</f>
        <v>Aroz3D</v>
      </c>
      <c r="M107" s="72">
        <f>SUM(M108:M110)</f>
        <v>407</v>
      </c>
      <c r="N107" s="66">
        <f>SUM(N108:N110)</f>
        <v>544</v>
      </c>
      <c r="O107" s="66">
        <f>N111</f>
        <v>479</v>
      </c>
      <c r="P107" s="67" t="str">
        <f>B111</f>
        <v>Rakvere Teater</v>
      </c>
      <c r="Q107" s="72">
        <f>SUM(Q108:Q110)</f>
        <v>371</v>
      </c>
      <c r="R107" s="66">
        <f>SUM(R108:R110)</f>
        <v>508</v>
      </c>
      <c r="S107" s="66">
        <f>R123</f>
        <v>0</v>
      </c>
      <c r="T107" s="67" t="str">
        <f>B123</f>
        <v>Kunda Auto</v>
      </c>
      <c r="U107" s="72">
        <f>SUM(U108:U110)</f>
        <v>398</v>
      </c>
      <c r="V107" s="66">
        <f>SUM(V108:V110)</f>
        <v>535</v>
      </c>
      <c r="W107" s="66">
        <f>V103</f>
        <v>502</v>
      </c>
      <c r="X107" s="67" t="str">
        <f>B103</f>
        <v>Raudtee</v>
      </c>
      <c r="Y107" s="73">
        <f t="shared" si="3"/>
        <v>2634</v>
      </c>
      <c r="Z107" s="71">
        <f>SUM(Z108:Z110)</f>
        <v>1949</v>
      </c>
      <c r="AA107" s="91">
        <f>AVERAGE(AA108,AA109,AA110)</f>
        <v>175.6</v>
      </c>
      <c r="AB107" s="75">
        <f>AVERAGE(AB108,AB109,AB110)</f>
        <v>129.9333333333333</v>
      </c>
      <c r="AC107" s="382">
        <f>G108+K108+O108+S108+W108</f>
        <v>4</v>
      </c>
    </row>
    <row r="108" spans="2:29" s="62" customFormat="1" ht="17.25" customHeight="1">
      <c r="B108" s="355" t="s">
        <v>146</v>
      </c>
      <c r="C108" s="356"/>
      <c r="D108" s="76">
        <v>60</v>
      </c>
      <c r="E108" s="77">
        <v>123</v>
      </c>
      <c r="F108" s="78">
        <f>D108+E108</f>
        <v>183</v>
      </c>
      <c r="G108" s="373">
        <v>1</v>
      </c>
      <c r="H108" s="374"/>
      <c r="I108" s="79">
        <v>105</v>
      </c>
      <c r="J108" s="78">
        <f>D108+I108</f>
        <v>165</v>
      </c>
      <c r="K108" s="373">
        <v>0</v>
      </c>
      <c r="L108" s="374"/>
      <c r="M108" s="79">
        <v>134</v>
      </c>
      <c r="N108" s="78">
        <f>D108+M108</f>
        <v>194</v>
      </c>
      <c r="O108" s="373">
        <v>1</v>
      </c>
      <c r="P108" s="374"/>
      <c r="Q108" s="77">
        <v>113</v>
      </c>
      <c r="R108" s="80">
        <f>D108+Q108</f>
        <v>173</v>
      </c>
      <c r="S108" s="373">
        <v>1</v>
      </c>
      <c r="T108" s="374"/>
      <c r="U108" s="77">
        <v>121</v>
      </c>
      <c r="V108" s="80">
        <f>D108+U108</f>
        <v>181</v>
      </c>
      <c r="W108" s="373">
        <v>1</v>
      </c>
      <c r="X108" s="374"/>
      <c r="Y108" s="78">
        <f t="shared" si="3"/>
        <v>896</v>
      </c>
      <c r="Z108" s="79">
        <f>E108+I108+M108+Q108+U108</f>
        <v>596</v>
      </c>
      <c r="AA108" s="81">
        <f>AVERAGE(F108,J108,N108,R108,V108)</f>
        <v>179.2</v>
      </c>
      <c r="AB108" s="82">
        <f>AVERAGE(F108,J108,N108,R108,V108)-D108</f>
        <v>119.19999999999999</v>
      </c>
      <c r="AC108" s="383"/>
    </row>
    <row r="109" spans="2:29" s="62" customFormat="1" ht="17.25" customHeight="1">
      <c r="B109" s="355" t="s">
        <v>216</v>
      </c>
      <c r="C109" s="356"/>
      <c r="D109" s="76">
        <v>31</v>
      </c>
      <c r="E109" s="77">
        <v>169</v>
      </c>
      <c r="F109" s="78">
        <f>D109+E109</f>
        <v>200</v>
      </c>
      <c r="G109" s="375"/>
      <c r="H109" s="376"/>
      <c r="I109" s="79">
        <v>106</v>
      </c>
      <c r="J109" s="78">
        <f>D109+I109</f>
        <v>137</v>
      </c>
      <c r="K109" s="375"/>
      <c r="L109" s="376"/>
      <c r="M109" s="79">
        <v>139</v>
      </c>
      <c r="N109" s="78">
        <f>D109+M109</f>
        <v>170</v>
      </c>
      <c r="O109" s="375"/>
      <c r="P109" s="376"/>
      <c r="Q109" s="77">
        <v>139</v>
      </c>
      <c r="R109" s="80">
        <f>D109+Q109</f>
        <v>170</v>
      </c>
      <c r="S109" s="375"/>
      <c r="T109" s="376"/>
      <c r="U109" s="77">
        <v>143</v>
      </c>
      <c r="V109" s="80">
        <f>D109+U109</f>
        <v>174</v>
      </c>
      <c r="W109" s="375"/>
      <c r="X109" s="376"/>
      <c r="Y109" s="78">
        <f t="shared" si="3"/>
        <v>851</v>
      </c>
      <c r="Z109" s="79">
        <f>E109+I109+M109+Q109+U109</f>
        <v>696</v>
      </c>
      <c r="AA109" s="81">
        <f>AVERAGE(F109,J109,N109,R109,V109)</f>
        <v>170.2</v>
      </c>
      <c r="AB109" s="82">
        <f>AVERAGE(F109,J109,N109,R109,V109)-D109</f>
        <v>139.2</v>
      </c>
      <c r="AC109" s="383"/>
    </row>
    <row r="110" spans="2:29" s="62" customFormat="1" ht="17.25" customHeight="1" thickBot="1">
      <c r="B110" s="366" t="s">
        <v>178</v>
      </c>
      <c r="C110" s="367"/>
      <c r="D110" s="76">
        <v>46</v>
      </c>
      <c r="E110" s="84">
        <v>141</v>
      </c>
      <c r="F110" s="85">
        <f>D110+E110</f>
        <v>187</v>
      </c>
      <c r="G110" s="377"/>
      <c r="H110" s="378"/>
      <c r="I110" s="86">
        <v>129</v>
      </c>
      <c r="J110" s="85">
        <f>D110+I110</f>
        <v>175</v>
      </c>
      <c r="K110" s="377"/>
      <c r="L110" s="378"/>
      <c r="M110" s="86">
        <v>134</v>
      </c>
      <c r="N110" s="85">
        <f>D110+M110</f>
        <v>180</v>
      </c>
      <c r="O110" s="377"/>
      <c r="P110" s="378"/>
      <c r="Q110" s="84">
        <v>119</v>
      </c>
      <c r="R110" s="85">
        <f>D110+Q110</f>
        <v>165</v>
      </c>
      <c r="S110" s="377"/>
      <c r="T110" s="378"/>
      <c r="U110" s="84">
        <v>134</v>
      </c>
      <c r="V110" s="85">
        <f>D110+U110</f>
        <v>180</v>
      </c>
      <c r="W110" s="377"/>
      <c r="X110" s="378"/>
      <c r="Y110" s="85">
        <f t="shared" si="3"/>
        <v>887</v>
      </c>
      <c r="Z110" s="86">
        <f>E110+I110+M110+Q110+U110</f>
        <v>657</v>
      </c>
      <c r="AA110" s="87">
        <f>AVERAGE(F110,J110,N110,R110,V110)</f>
        <v>177.4</v>
      </c>
      <c r="AB110" s="88">
        <f>AVERAGE(F110,J110,N110,R110,V110)-D110</f>
        <v>131.4</v>
      </c>
      <c r="AC110" s="384"/>
    </row>
    <row r="111" spans="2:29" s="62" customFormat="1" ht="49.5" customHeight="1">
      <c r="B111" s="380" t="s">
        <v>121</v>
      </c>
      <c r="C111" s="381"/>
      <c r="D111" s="63">
        <f>SUM(D112:D114)</f>
        <v>174</v>
      </c>
      <c r="E111" s="64">
        <f>SUM(E112:E114)</f>
        <v>274</v>
      </c>
      <c r="F111" s="66">
        <f>SUM(F112:F114)</f>
        <v>448</v>
      </c>
      <c r="G111" s="66">
        <f>F115</f>
        <v>504</v>
      </c>
      <c r="H111" s="67" t="str">
        <f>B115</f>
        <v>Aroz3D</v>
      </c>
      <c r="I111" s="108">
        <f>SUM(I112:I114)</f>
        <v>305</v>
      </c>
      <c r="J111" s="69">
        <f>SUM(J112:J114)</f>
        <v>479</v>
      </c>
      <c r="K111" s="66">
        <f>J123</f>
        <v>0</v>
      </c>
      <c r="L111" s="67" t="str">
        <f>B123</f>
        <v>Kunda Auto</v>
      </c>
      <c r="M111" s="72">
        <f>SUM(M112:M114)</f>
        <v>305</v>
      </c>
      <c r="N111" s="66">
        <f>SUM(N112:N114)</f>
        <v>479</v>
      </c>
      <c r="O111" s="66">
        <f>N107</f>
        <v>544</v>
      </c>
      <c r="P111" s="67" t="str">
        <f>B107</f>
        <v>Wiru Auto</v>
      </c>
      <c r="Q111" s="72">
        <f>SUM(Q112:Q114)</f>
        <v>389</v>
      </c>
      <c r="R111" s="66">
        <f>SUM(R112:R114)</f>
        <v>563</v>
      </c>
      <c r="S111" s="66">
        <f>R103</f>
        <v>507</v>
      </c>
      <c r="T111" s="67" t="str">
        <f>B103</f>
        <v>Raudtee</v>
      </c>
      <c r="U111" s="72">
        <f>SUM(U112:U114)</f>
        <v>311</v>
      </c>
      <c r="V111" s="66">
        <f>SUM(V112:V114)</f>
        <v>485</v>
      </c>
      <c r="W111" s="66">
        <f>V119</f>
        <v>439</v>
      </c>
      <c r="X111" s="67" t="str">
        <f>B119</f>
        <v>Ferrel</v>
      </c>
      <c r="Y111" s="73">
        <f t="shared" si="3"/>
        <v>2454</v>
      </c>
      <c r="Z111" s="71">
        <f>SUM(Z112:Z114)</f>
        <v>1584</v>
      </c>
      <c r="AA111" s="91">
        <f>AVERAGE(AA112,AA113,AA114)</f>
        <v>163.6</v>
      </c>
      <c r="AB111" s="75">
        <f>AVERAGE(AB112,AB113,AB114)</f>
        <v>105.60000000000001</v>
      </c>
      <c r="AC111" s="382">
        <f>G112+K112+O112+S112+W112</f>
        <v>3</v>
      </c>
    </row>
    <row r="112" spans="2:29" s="62" customFormat="1" ht="17.25" customHeight="1">
      <c r="B112" s="202" t="s">
        <v>217</v>
      </c>
      <c r="C112" s="203"/>
      <c r="D112" s="76">
        <v>60</v>
      </c>
      <c r="E112" s="77">
        <v>87</v>
      </c>
      <c r="F112" s="78">
        <f>D112+E112</f>
        <v>147</v>
      </c>
      <c r="G112" s="373">
        <v>0</v>
      </c>
      <c r="H112" s="374"/>
      <c r="I112" s="79">
        <v>92</v>
      </c>
      <c r="J112" s="78">
        <f>D112+I112</f>
        <v>152</v>
      </c>
      <c r="K112" s="373">
        <v>1</v>
      </c>
      <c r="L112" s="374"/>
      <c r="M112" s="79">
        <v>86</v>
      </c>
      <c r="N112" s="78">
        <f>D112+M112</f>
        <v>146</v>
      </c>
      <c r="O112" s="373">
        <v>0</v>
      </c>
      <c r="P112" s="374"/>
      <c r="Q112" s="77">
        <v>94</v>
      </c>
      <c r="R112" s="80">
        <f>D112+Q112</f>
        <v>154</v>
      </c>
      <c r="S112" s="373">
        <v>1</v>
      </c>
      <c r="T112" s="374"/>
      <c r="U112" s="77">
        <v>111</v>
      </c>
      <c r="V112" s="80">
        <f>D112+U112</f>
        <v>171</v>
      </c>
      <c r="W112" s="373">
        <v>1</v>
      </c>
      <c r="X112" s="374"/>
      <c r="Y112" s="78">
        <f t="shared" si="3"/>
        <v>770</v>
      </c>
      <c r="Z112" s="79">
        <f>E112+I112+M112+Q112+U112</f>
        <v>470</v>
      </c>
      <c r="AA112" s="81">
        <f>AVERAGE(F112,J112,N112,R112,V112)</f>
        <v>154</v>
      </c>
      <c r="AB112" s="82">
        <f>AVERAGE(F112,J112,N112,R112,V112)-D112</f>
        <v>94</v>
      </c>
      <c r="AC112" s="383"/>
    </row>
    <row r="113" spans="2:29" s="62" customFormat="1" ht="17.25" customHeight="1">
      <c r="B113" s="448" t="s">
        <v>160</v>
      </c>
      <c r="C113" s="449"/>
      <c r="D113" s="76">
        <v>60</v>
      </c>
      <c r="E113" s="77">
        <v>82</v>
      </c>
      <c r="F113" s="78">
        <f>D113+E113</f>
        <v>142</v>
      </c>
      <c r="G113" s="375"/>
      <c r="H113" s="376"/>
      <c r="I113" s="79">
        <v>91</v>
      </c>
      <c r="J113" s="78">
        <f>D113+I113</f>
        <v>151</v>
      </c>
      <c r="K113" s="375"/>
      <c r="L113" s="376"/>
      <c r="M113" s="79">
        <v>93</v>
      </c>
      <c r="N113" s="78">
        <f>D113+M113</f>
        <v>153</v>
      </c>
      <c r="O113" s="375"/>
      <c r="P113" s="376"/>
      <c r="Q113" s="77">
        <v>122</v>
      </c>
      <c r="R113" s="80">
        <f>D113+Q113</f>
        <v>182</v>
      </c>
      <c r="S113" s="375"/>
      <c r="T113" s="376"/>
      <c r="U113" s="77">
        <v>91</v>
      </c>
      <c r="V113" s="80">
        <f>D113+U113</f>
        <v>151</v>
      </c>
      <c r="W113" s="375"/>
      <c r="X113" s="376"/>
      <c r="Y113" s="78">
        <f t="shared" si="3"/>
        <v>779</v>
      </c>
      <c r="Z113" s="79">
        <f>E113+I113+M113+Q113+U113</f>
        <v>479</v>
      </c>
      <c r="AA113" s="81">
        <f>AVERAGE(F113,J113,N113,R113,V113)</f>
        <v>155.8</v>
      </c>
      <c r="AB113" s="82">
        <f>AVERAGE(F113,J113,N113,R113,V113)-D113</f>
        <v>95.80000000000001</v>
      </c>
      <c r="AC113" s="383"/>
    </row>
    <row r="114" spans="2:29" s="62" customFormat="1" ht="17.25" customHeight="1" thickBot="1">
      <c r="B114" s="366" t="s">
        <v>159</v>
      </c>
      <c r="C114" s="367"/>
      <c r="D114" s="83">
        <v>54</v>
      </c>
      <c r="E114" s="84">
        <v>105</v>
      </c>
      <c r="F114" s="85">
        <f>D114+E114</f>
        <v>159</v>
      </c>
      <c r="G114" s="377"/>
      <c r="H114" s="378"/>
      <c r="I114" s="86">
        <v>122</v>
      </c>
      <c r="J114" s="85">
        <f>D114+I114</f>
        <v>176</v>
      </c>
      <c r="K114" s="377"/>
      <c r="L114" s="378"/>
      <c r="M114" s="86">
        <v>126</v>
      </c>
      <c r="N114" s="85">
        <f>D114+M114</f>
        <v>180</v>
      </c>
      <c r="O114" s="377"/>
      <c r="P114" s="378"/>
      <c r="Q114" s="84">
        <v>173</v>
      </c>
      <c r="R114" s="85">
        <f>D114+Q114</f>
        <v>227</v>
      </c>
      <c r="S114" s="377"/>
      <c r="T114" s="378"/>
      <c r="U114" s="84">
        <v>109</v>
      </c>
      <c r="V114" s="85">
        <f>D114+U114</f>
        <v>163</v>
      </c>
      <c r="W114" s="377"/>
      <c r="X114" s="378"/>
      <c r="Y114" s="85">
        <f t="shared" si="3"/>
        <v>905</v>
      </c>
      <c r="Z114" s="86">
        <f>E114+I114+M114+Q114+U114</f>
        <v>635</v>
      </c>
      <c r="AA114" s="87">
        <f>AVERAGE(F114,J114,N114,R114,V114)</f>
        <v>181</v>
      </c>
      <c r="AB114" s="88">
        <f>AVERAGE(F114,J114,N114,R114,V114)-D114</f>
        <v>127</v>
      </c>
      <c r="AC114" s="384"/>
    </row>
    <row r="115" spans="2:29" s="62" customFormat="1" ht="49.5" customHeight="1">
      <c r="B115" s="380" t="s">
        <v>73</v>
      </c>
      <c r="C115" s="381"/>
      <c r="D115" s="63">
        <f>SUM(D116:D118)</f>
        <v>177</v>
      </c>
      <c r="E115" s="64">
        <f>SUM(E116:E118)</f>
        <v>327</v>
      </c>
      <c r="F115" s="66">
        <f>SUM(F116:F118)</f>
        <v>504</v>
      </c>
      <c r="G115" s="66">
        <f>F111</f>
        <v>448</v>
      </c>
      <c r="H115" s="67" t="str">
        <f>B111</f>
        <v>Rakvere Teater</v>
      </c>
      <c r="I115" s="108">
        <f>SUM(I116:I118)</f>
        <v>321</v>
      </c>
      <c r="J115" s="69">
        <f>SUM(J116:J118)</f>
        <v>498</v>
      </c>
      <c r="K115" s="66">
        <f>J107</f>
        <v>477</v>
      </c>
      <c r="L115" s="67" t="str">
        <f>B107</f>
        <v>Wiru Auto</v>
      </c>
      <c r="M115" s="72">
        <f>SUM(M116:M118)</f>
        <v>339</v>
      </c>
      <c r="N115" s="66">
        <f>SUM(N116:N118)</f>
        <v>516</v>
      </c>
      <c r="O115" s="66">
        <f>N103</f>
        <v>552</v>
      </c>
      <c r="P115" s="67" t="str">
        <f>B103</f>
        <v>Raudtee</v>
      </c>
      <c r="Q115" s="72">
        <f>SUM(Q116:Q118)</f>
        <v>322</v>
      </c>
      <c r="R115" s="66">
        <f>SUM(R116:R118)</f>
        <v>499</v>
      </c>
      <c r="S115" s="66">
        <f>R119</f>
        <v>446</v>
      </c>
      <c r="T115" s="67" t="str">
        <f>B119</f>
        <v>Ferrel</v>
      </c>
      <c r="U115" s="72">
        <f>SUM(U116:U118)</f>
        <v>315</v>
      </c>
      <c r="V115" s="66">
        <f>SUM(V116:V118)</f>
        <v>492</v>
      </c>
      <c r="W115" s="66">
        <f>V123</f>
        <v>0</v>
      </c>
      <c r="X115" s="67" t="str">
        <f>B123</f>
        <v>Kunda Auto</v>
      </c>
      <c r="Y115" s="73">
        <f t="shared" si="3"/>
        <v>2509</v>
      </c>
      <c r="Z115" s="71">
        <f>SUM(Z116:Z118)</f>
        <v>1624</v>
      </c>
      <c r="AA115" s="91">
        <f>AVERAGE(AA116,AA117,AA118)</f>
        <v>167.26666666666668</v>
      </c>
      <c r="AB115" s="75">
        <f>AVERAGE(AB116,AB117,AB118)</f>
        <v>108.26666666666665</v>
      </c>
      <c r="AC115" s="382">
        <f>G116+K116+O116+S116+W116</f>
        <v>4</v>
      </c>
    </row>
    <row r="116" spans="2:29" s="62" customFormat="1" ht="17.25" customHeight="1">
      <c r="B116" s="355" t="s">
        <v>114</v>
      </c>
      <c r="C116" s="356"/>
      <c r="D116" s="76">
        <v>60</v>
      </c>
      <c r="E116" s="79">
        <v>112</v>
      </c>
      <c r="F116" s="78">
        <f>D116+E116</f>
        <v>172</v>
      </c>
      <c r="G116" s="373">
        <v>1</v>
      </c>
      <c r="H116" s="374"/>
      <c r="I116" s="79">
        <v>93</v>
      </c>
      <c r="J116" s="78">
        <f>D116+I116</f>
        <v>153</v>
      </c>
      <c r="K116" s="373">
        <v>1</v>
      </c>
      <c r="L116" s="374"/>
      <c r="M116" s="79">
        <v>99</v>
      </c>
      <c r="N116" s="78">
        <f>D116+M116</f>
        <v>159</v>
      </c>
      <c r="O116" s="373">
        <v>0</v>
      </c>
      <c r="P116" s="374"/>
      <c r="Q116" s="77">
        <v>86</v>
      </c>
      <c r="R116" s="80">
        <f>D116+Q116</f>
        <v>146</v>
      </c>
      <c r="S116" s="373">
        <v>1</v>
      </c>
      <c r="T116" s="374"/>
      <c r="U116" s="77">
        <v>95</v>
      </c>
      <c r="V116" s="80">
        <f>D116+U116</f>
        <v>155</v>
      </c>
      <c r="W116" s="373">
        <v>1</v>
      </c>
      <c r="X116" s="374"/>
      <c r="Y116" s="78">
        <f t="shared" si="3"/>
        <v>785</v>
      </c>
      <c r="Z116" s="79">
        <f>E116+I116+M116+Q116+U116</f>
        <v>485</v>
      </c>
      <c r="AA116" s="81">
        <f>AVERAGE(F116,J116,N116,R116,V116)</f>
        <v>157</v>
      </c>
      <c r="AB116" s="82">
        <f>AVERAGE(F116,J116,N116,R116,V116)-D116</f>
        <v>97</v>
      </c>
      <c r="AC116" s="383"/>
    </row>
    <row r="117" spans="2:29" s="62" customFormat="1" ht="17.25" customHeight="1">
      <c r="B117" s="371" t="s">
        <v>187</v>
      </c>
      <c r="C117" s="372"/>
      <c r="D117" s="76">
        <v>60</v>
      </c>
      <c r="E117" s="95">
        <v>71</v>
      </c>
      <c r="F117" s="78">
        <f>D117+E117</f>
        <v>131</v>
      </c>
      <c r="G117" s="375"/>
      <c r="H117" s="376"/>
      <c r="I117" s="79">
        <v>93</v>
      </c>
      <c r="J117" s="78">
        <f>D117+I117</f>
        <v>153</v>
      </c>
      <c r="K117" s="375"/>
      <c r="L117" s="376"/>
      <c r="M117" s="79">
        <v>119</v>
      </c>
      <c r="N117" s="78">
        <f>D117+M117</f>
        <v>179</v>
      </c>
      <c r="O117" s="375"/>
      <c r="P117" s="376"/>
      <c r="Q117" s="77">
        <v>115</v>
      </c>
      <c r="R117" s="80">
        <f>D117+Q117</f>
        <v>175</v>
      </c>
      <c r="S117" s="375"/>
      <c r="T117" s="376"/>
      <c r="U117" s="77">
        <v>105</v>
      </c>
      <c r="V117" s="80">
        <f>D117+U117</f>
        <v>165</v>
      </c>
      <c r="W117" s="375"/>
      <c r="X117" s="376"/>
      <c r="Y117" s="78">
        <f t="shared" si="3"/>
        <v>803</v>
      </c>
      <c r="Z117" s="79">
        <f>E117+I117+M117+Q117+U117</f>
        <v>503</v>
      </c>
      <c r="AA117" s="81">
        <f>AVERAGE(F117,J117,N117,R117,V117)</f>
        <v>160.6</v>
      </c>
      <c r="AB117" s="82">
        <f>AVERAGE(F117,J117,N117,R117,V117)-D117</f>
        <v>100.6</v>
      </c>
      <c r="AC117" s="383"/>
    </row>
    <row r="118" spans="2:29" s="62" customFormat="1" ht="17.25" customHeight="1" thickBot="1">
      <c r="B118" s="366" t="s">
        <v>115</v>
      </c>
      <c r="C118" s="367"/>
      <c r="D118" s="83">
        <v>57</v>
      </c>
      <c r="E118" s="84">
        <v>144</v>
      </c>
      <c r="F118" s="85">
        <f>D118+E118</f>
        <v>201</v>
      </c>
      <c r="G118" s="377"/>
      <c r="H118" s="378"/>
      <c r="I118" s="86">
        <v>135</v>
      </c>
      <c r="J118" s="85">
        <f>D118+I118</f>
        <v>192</v>
      </c>
      <c r="K118" s="377"/>
      <c r="L118" s="378"/>
      <c r="M118" s="86">
        <v>121</v>
      </c>
      <c r="N118" s="85">
        <f>D118+M118</f>
        <v>178</v>
      </c>
      <c r="O118" s="377"/>
      <c r="P118" s="378"/>
      <c r="Q118" s="84">
        <v>121</v>
      </c>
      <c r="R118" s="85">
        <f>D118+Q118</f>
        <v>178</v>
      </c>
      <c r="S118" s="377"/>
      <c r="T118" s="378"/>
      <c r="U118" s="84">
        <v>115</v>
      </c>
      <c r="V118" s="85">
        <f>D118+U118</f>
        <v>172</v>
      </c>
      <c r="W118" s="377"/>
      <c r="X118" s="378"/>
      <c r="Y118" s="85">
        <f t="shared" si="3"/>
        <v>921</v>
      </c>
      <c r="Z118" s="86">
        <f>E118+I118+M118+Q118+U118</f>
        <v>636</v>
      </c>
      <c r="AA118" s="87">
        <f>AVERAGE(F118,J118,N118,R118,V118)</f>
        <v>184.2</v>
      </c>
      <c r="AB118" s="88">
        <f>AVERAGE(F118,J118,N118,R118,V118)-D118</f>
        <v>127.19999999999999</v>
      </c>
      <c r="AC118" s="384"/>
    </row>
    <row r="119" spans="2:29" s="62" customFormat="1" ht="49.5" customHeight="1">
      <c r="B119" s="380" t="s">
        <v>81</v>
      </c>
      <c r="C119" s="381"/>
      <c r="D119" s="63">
        <f>SUM(D120:D122)</f>
        <v>180</v>
      </c>
      <c r="E119" s="64">
        <f>SUM(E120:E122)</f>
        <v>270</v>
      </c>
      <c r="F119" s="66">
        <f>SUM(F120:F122)</f>
        <v>450</v>
      </c>
      <c r="G119" s="66">
        <f>F107</f>
        <v>570</v>
      </c>
      <c r="H119" s="67" t="str">
        <f>B107</f>
        <v>Wiru Auto</v>
      </c>
      <c r="I119" s="108">
        <f>SUM(I120:I122)</f>
        <v>270</v>
      </c>
      <c r="J119" s="69">
        <f>SUM(J120:J122)</f>
        <v>450</v>
      </c>
      <c r="K119" s="66">
        <f>J103</f>
        <v>579</v>
      </c>
      <c r="L119" s="67" t="str">
        <f>B103</f>
        <v>Raudtee</v>
      </c>
      <c r="M119" s="72">
        <f>SUM(M120:M122)</f>
        <v>283</v>
      </c>
      <c r="N119" s="66">
        <f>SUM(N120:N122)</f>
        <v>463</v>
      </c>
      <c r="O119" s="66">
        <f>N123</f>
        <v>0</v>
      </c>
      <c r="P119" s="67" t="str">
        <f>B123</f>
        <v>Kunda Auto</v>
      </c>
      <c r="Q119" s="72">
        <f>SUM(Q120:Q122)</f>
        <v>266</v>
      </c>
      <c r="R119" s="66">
        <f>SUM(R120:R122)</f>
        <v>446</v>
      </c>
      <c r="S119" s="66">
        <f>R115</f>
        <v>499</v>
      </c>
      <c r="T119" s="67" t="str">
        <f>B115</f>
        <v>Aroz3D</v>
      </c>
      <c r="U119" s="72">
        <f>SUM(U120:U122)</f>
        <v>259</v>
      </c>
      <c r="V119" s="66">
        <f>SUM(V120:V122)</f>
        <v>439</v>
      </c>
      <c r="W119" s="66">
        <f>V111</f>
        <v>485</v>
      </c>
      <c r="X119" s="67" t="str">
        <f>B111</f>
        <v>Rakvere Teater</v>
      </c>
      <c r="Y119" s="73">
        <f t="shared" si="3"/>
        <v>2248</v>
      </c>
      <c r="Z119" s="71">
        <f>SUM(Z120:Z122)</f>
        <v>1348</v>
      </c>
      <c r="AA119" s="91">
        <f>AVERAGE(AA120,AA121,AA122)</f>
        <v>149.86666666666667</v>
      </c>
      <c r="AB119" s="75">
        <f>AVERAGE(AB120,AB121,AB122)</f>
        <v>89.86666666666667</v>
      </c>
      <c r="AC119" s="382">
        <f>G120+K120+O120+S120+W120</f>
        <v>1</v>
      </c>
    </row>
    <row r="120" spans="2:29" s="62" customFormat="1" ht="17.25" customHeight="1">
      <c r="B120" s="355" t="s">
        <v>166</v>
      </c>
      <c r="C120" s="356"/>
      <c r="D120" s="275">
        <v>60</v>
      </c>
      <c r="E120" s="79">
        <v>96</v>
      </c>
      <c r="F120" s="78">
        <f>D120+E120</f>
        <v>156</v>
      </c>
      <c r="G120" s="373">
        <v>0</v>
      </c>
      <c r="H120" s="374"/>
      <c r="I120" s="79">
        <v>85</v>
      </c>
      <c r="J120" s="78">
        <f>D120+I120</f>
        <v>145</v>
      </c>
      <c r="K120" s="373">
        <v>0</v>
      </c>
      <c r="L120" s="374"/>
      <c r="M120" s="79">
        <v>107</v>
      </c>
      <c r="N120" s="78">
        <f>D120+M120</f>
        <v>167</v>
      </c>
      <c r="O120" s="373">
        <v>1</v>
      </c>
      <c r="P120" s="374"/>
      <c r="Q120" s="77">
        <v>94</v>
      </c>
      <c r="R120" s="80">
        <f>D120+Q120</f>
        <v>154</v>
      </c>
      <c r="S120" s="373">
        <v>0</v>
      </c>
      <c r="T120" s="374"/>
      <c r="U120" s="77">
        <v>66</v>
      </c>
      <c r="V120" s="80">
        <f>D120+U120</f>
        <v>126</v>
      </c>
      <c r="W120" s="373">
        <v>0</v>
      </c>
      <c r="X120" s="374"/>
      <c r="Y120" s="78">
        <f t="shared" si="3"/>
        <v>748</v>
      </c>
      <c r="Z120" s="79">
        <f>E120+I120+M120+Q120+U120</f>
        <v>448</v>
      </c>
      <c r="AA120" s="81">
        <f>AVERAGE(F120,J120,N120,R120,V120)</f>
        <v>149.6</v>
      </c>
      <c r="AB120" s="82">
        <f>AVERAGE(F120,J120,N120,R120,V120)-D120</f>
        <v>89.6</v>
      </c>
      <c r="AC120" s="383"/>
    </row>
    <row r="121" spans="2:29" s="62" customFormat="1" ht="17.25" customHeight="1">
      <c r="B121" s="450" t="s">
        <v>215</v>
      </c>
      <c r="C121" s="451"/>
      <c r="D121" s="275">
        <v>60</v>
      </c>
      <c r="E121" s="77">
        <v>101</v>
      </c>
      <c r="F121" s="78">
        <f>D121+E121</f>
        <v>161</v>
      </c>
      <c r="G121" s="375"/>
      <c r="H121" s="376"/>
      <c r="I121" s="79">
        <v>91</v>
      </c>
      <c r="J121" s="78">
        <f>D121+I121</f>
        <v>151</v>
      </c>
      <c r="K121" s="375"/>
      <c r="L121" s="376"/>
      <c r="M121" s="79">
        <v>77</v>
      </c>
      <c r="N121" s="78">
        <f>D121+M121</f>
        <v>137</v>
      </c>
      <c r="O121" s="375"/>
      <c r="P121" s="376"/>
      <c r="Q121" s="77">
        <v>85</v>
      </c>
      <c r="R121" s="80">
        <f>D121+Q121</f>
        <v>145</v>
      </c>
      <c r="S121" s="375"/>
      <c r="T121" s="376"/>
      <c r="U121" s="77">
        <v>108</v>
      </c>
      <c r="V121" s="80">
        <f>D121+U121</f>
        <v>168</v>
      </c>
      <c r="W121" s="375"/>
      <c r="X121" s="376"/>
      <c r="Y121" s="78">
        <f t="shared" si="3"/>
        <v>762</v>
      </c>
      <c r="Z121" s="79">
        <f>E121+I121+M121+Q121+U121</f>
        <v>462</v>
      </c>
      <c r="AA121" s="81">
        <f>AVERAGE(F121,J121,N121,R121,V121)</f>
        <v>152.4</v>
      </c>
      <c r="AB121" s="82">
        <f>AVERAGE(F121,J121,N121,R121,V121)-D121</f>
        <v>92.4</v>
      </c>
      <c r="AC121" s="383"/>
    </row>
    <row r="122" spans="2:29" s="62" customFormat="1" ht="17.25" customHeight="1" thickBot="1">
      <c r="B122" s="366" t="s">
        <v>143</v>
      </c>
      <c r="C122" s="367"/>
      <c r="D122" s="244">
        <v>60</v>
      </c>
      <c r="E122" s="84">
        <v>73</v>
      </c>
      <c r="F122" s="85">
        <f>D122+E122</f>
        <v>133</v>
      </c>
      <c r="G122" s="377"/>
      <c r="H122" s="378"/>
      <c r="I122" s="86">
        <v>94</v>
      </c>
      <c r="J122" s="85">
        <f>D122+I122</f>
        <v>154</v>
      </c>
      <c r="K122" s="377"/>
      <c r="L122" s="378"/>
      <c r="M122" s="86">
        <v>99</v>
      </c>
      <c r="N122" s="85">
        <f>D122+M122</f>
        <v>159</v>
      </c>
      <c r="O122" s="377"/>
      <c r="P122" s="378"/>
      <c r="Q122" s="84">
        <v>87</v>
      </c>
      <c r="R122" s="85">
        <f>D122+Q122</f>
        <v>147</v>
      </c>
      <c r="S122" s="377"/>
      <c r="T122" s="378"/>
      <c r="U122" s="84">
        <v>85</v>
      </c>
      <c r="V122" s="85">
        <f>D122+U122</f>
        <v>145</v>
      </c>
      <c r="W122" s="377"/>
      <c r="X122" s="378"/>
      <c r="Y122" s="85">
        <f t="shared" si="3"/>
        <v>738</v>
      </c>
      <c r="Z122" s="86">
        <f>E122+I122+M122+Q122+U122</f>
        <v>438</v>
      </c>
      <c r="AA122" s="87">
        <f>AVERAGE(F122,J122,N122,R122,V122)</f>
        <v>147.6</v>
      </c>
      <c r="AB122" s="88">
        <f>AVERAGE(F122,J122,N122,R122,V122)-D122</f>
        <v>87.6</v>
      </c>
      <c r="AC122" s="384"/>
    </row>
    <row r="123" spans="2:29" s="62" customFormat="1" ht="49.5" customHeight="1">
      <c r="B123" s="452" t="s">
        <v>75</v>
      </c>
      <c r="C123" s="453"/>
      <c r="D123" s="89">
        <f>SUM(D124:D126)</f>
        <v>0</v>
      </c>
      <c r="E123" s="64">
        <f>SUM(E124:E126)</f>
        <v>0</v>
      </c>
      <c r="F123" s="66">
        <f>SUM(F124:F126)</f>
        <v>0</v>
      </c>
      <c r="G123" s="66">
        <f>F103</f>
        <v>497</v>
      </c>
      <c r="H123" s="67" t="str">
        <f>B103</f>
        <v>Raudtee</v>
      </c>
      <c r="I123" s="108">
        <f>SUM(I124:I126)</f>
        <v>0</v>
      </c>
      <c r="J123" s="69">
        <f>SUM(J124:J126)</f>
        <v>0</v>
      </c>
      <c r="K123" s="66">
        <f>J111</f>
        <v>479</v>
      </c>
      <c r="L123" s="67" t="str">
        <f>B111</f>
        <v>Rakvere Teater</v>
      </c>
      <c r="M123" s="72">
        <f>SUM(M124:M126)</f>
        <v>0</v>
      </c>
      <c r="N123" s="66">
        <f>SUM(N124:N126)</f>
        <v>0</v>
      </c>
      <c r="O123" s="66">
        <f>N119</f>
        <v>463</v>
      </c>
      <c r="P123" s="67" t="str">
        <f>B119</f>
        <v>Ferrel</v>
      </c>
      <c r="Q123" s="72">
        <f>SUM(Q124:Q126)</f>
        <v>0</v>
      </c>
      <c r="R123" s="66">
        <f>SUM(R124:R126)</f>
        <v>0</v>
      </c>
      <c r="S123" s="66">
        <f>R107</f>
        <v>508</v>
      </c>
      <c r="T123" s="67" t="str">
        <f>B107</f>
        <v>Wiru Auto</v>
      </c>
      <c r="U123" s="72">
        <f>SUM(U124:U126)</f>
        <v>0</v>
      </c>
      <c r="V123" s="66">
        <f>SUM(V124:V126)</f>
        <v>0</v>
      </c>
      <c r="W123" s="66">
        <f>V115</f>
        <v>492</v>
      </c>
      <c r="X123" s="67" t="str">
        <f>B115</f>
        <v>Aroz3D</v>
      </c>
      <c r="Y123" s="73">
        <f t="shared" si="3"/>
        <v>0</v>
      </c>
      <c r="Z123" s="71">
        <f>SUM(Z124:Z126)</f>
        <v>0</v>
      </c>
      <c r="AA123" s="91" t="e">
        <f>AVERAGE(AA124,AA125,AA126)</f>
        <v>#DIV/0!</v>
      </c>
      <c r="AB123" s="75" t="e">
        <f>AVERAGE(AB124,AB125,AB126)</f>
        <v>#DIV/0!</v>
      </c>
      <c r="AC123" s="382">
        <f>G124+K124+O124+S124+W124</f>
        <v>0</v>
      </c>
    </row>
    <row r="124" spans="2:29" s="62" customFormat="1" ht="17.25" customHeight="1">
      <c r="B124" s="357"/>
      <c r="C124" s="354"/>
      <c r="D124" s="76"/>
      <c r="E124" s="77"/>
      <c r="F124" s="78"/>
      <c r="G124" s="373">
        <v>0</v>
      </c>
      <c r="H124" s="374"/>
      <c r="I124" s="79"/>
      <c r="J124" s="78"/>
      <c r="K124" s="373">
        <v>0</v>
      </c>
      <c r="L124" s="374"/>
      <c r="M124" s="79"/>
      <c r="N124" s="78"/>
      <c r="O124" s="373">
        <v>0</v>
      </c>
      <c r="P124" s="374"/>
      <c r="Q124" s="77"/>
      <c r="R124" s="80"/>
      <c r="S124" s="373">
        <v>0</v>
      </c>
      <c r="T124" s="374"/>
      <c r="U124" s="77"/>
      <c r="V124" s="80"/>
      <c r="W124" s="373">
        <v>0</v>
      </c>
      <c r="X124" s="374"/>
      <c r="Y124" s="78">
        <f>F124+J124+N124+R124+V124</f>
        <v>0</v>
      </c>
      <c r="Z124" s="79">
        <f>E124+I124+M124+Q124+U124</f>
        <v>0</v>
      </c>
      <c r="AA124" s="81" t="e">
        <f>AVERAGE(F124,J124,N124,R124,V124)</f>
        <v>#DIV/0!</v>
      </c>
      <c r="AB124" s="82" t="e">
        <f>AVERAGE(F124,J124,N124,R124,V124)-D124</f>
        <v>#DIV/0!</v>
      </c>
      <c r="AC124" s="383"/>
    </row>
    <row r="125" spans="2:29" s="62" customFormat="1" ht="17.25" customHeight="1">
      <c r="B125" s="351"/>
      <c r="C125" s="352"/>
      <c r="D125" s="76"/>
      <c r="E125" s="77"/>
      <c r="F125" s="78"/>
      <c r="G125" s="375"/>
      <c r="H125" s="376"/>
      <c r="I125" s="79"/>
      <c r="J125" s="78"/>
      <c r="K125" s="375"/>
      <c r="L125" s="376"/>
      <c r="M125" s="79"/>
      <c r="N125" s="78"/>
      <c r="O125" s="375"/>
      <c r="P125" s="376"/>
      <c r="Q125" s="77"/>
      <c r="R125" s="80"/>
      <c r="S125" s="375"/>
      <c r="T125" s="376"/>
      <c r="U125" s="77"/>
      <c r="V125" s="80"/>
      <c r="W125" s="375"/>
      <c r="X125" s="376"/>
      <c r="Y125" s="78">
        <f>F125+J125+N125+R125+V125</f>
        <v>0</v>
      </c>
      <c r="Z125" s="79">
        <f>E125+I125+M125+Q125+U125</f>
        <v>0</v>
      </c>
      <c r="AA125" s="81" t="e">
        <f>AVERAGE(F125,J125,N125,R125,V125)</f>
        <v>#DIV/0!</v>
      </c>
      <c r="AB125" s="82" t="e">
        <f>AVERAGE(F125,J125,N125,R125,V125)-D125</f>
        <v>#DIV/0!</v>
      </c>
      <c r="AC125" s="383"/>
    </row>
    <row r="126" spans="2:29" s="62" customFormat="1" ht="17.25" customHeight="1" thickBot="1">
      <c r="B126" s="424"/>
      <c r="C126" s="425"/>
      <c r="D126" s="83"/>
      <c r="E126" s="84"/>
      <c r="F126" s="85"/>
      <c r="G126" s="377"/>
      <c r="H126" s="378"/>
      <c r="I126" s="86"/>
      <c r="J126" s="85"/>
      <c r="K126" s="377"/>
      <c r="L126" s="378"/>
      <c r="M126" s="86"/>
      <c r="N126" s="85"/>
      <c r="O126" s="377"/>
      <c r="P126" s="378"/>
      <c r="Q126" s="86"/>
      <c r="R126" s="85"/>
      <c r="S126" s="377"/>
      <c r="T126" s="378"/>
      <c r="U126" s="86"/>
      <c r="V126" s="85"/>
      <c r="W126" s="377"/>
      <c r="X126" s="378"/>
      <c r="Y126" s="85">
        <f>F126+J126+N126+R126+V126</f>
        <v>0</v>
      </c>
      <c r="Z126" s="86">
        <f>E126+I126+M126+Q126+U126</f>
        <v>0</v>
      </c>
      <c r="AA126" s="87" t="e">
        <f>AVERAGE(F126,J126,N126,R126,V126)</f>
        <v>#DIV/0!</v>
      </c>
      <c r="AB126" s="88" t="e">
        <f>AVERAGE(F126,J126,N126,R126,V126)-D126</f>
        <v>#DIV/0!</v>
      </c>
      <c r="AC126" s="384"/>
    </row>
    <row r="127" spans="2:29" s="62" customFormat="1" ht="18">
      <c r="B127" s="111"/>
      <c r="C127" s="111"/>
      <c r="D127" s="97"/>
      <c r="E127" s="98"/>
      <c r="F127" s="99"/>
      <c r="G127" s="100"/>
      <c r="H127" s="100"/>
      <c r="I127" s="98"/>
      <c r="J127" s="99"/>
      <c r="K127" s="100"/>
      <c r="L127" s="100"/>
      <c r="M127" s="98"/>
      <c r="N127" s="99"/>
      <c r="O127" s="100"/>
      <c r="P127" s="100"/>
      <c r="Q127" s="98"/>
      <c r="R127" s="99"/>
      <c r="S127" s="100"/>
      <c r="T127" s="100"/>
      <c r="U127" s="98"/>
      <c r="V127" s="99"/>
      <c r="W127" s="100"/>
      <c r="X127" s="100"/>
      <c r="Y127" s="99"/>
      <c r="Z127" s="109"/>
      <c r="AA127" s="102"/>
      <c r="AB127" s="101"/>
      <c r="AC127" s="103"/>
    </row>
    <row r="128" spans="5:29" ht="16.5">
      <c r="E128" s="42"/>
      <c r="F128" s="43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42"/>
    </row>
    <row r="129" spans="2:29" ht="27.75" customHeight="1">
      <c r="B129" s="1"/>
      <c r="C129" s="1"/>
      <c r="D129" s="1"/>
      <c r="E129" s="42"/>
      <c r="F129" s="43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42"/>
    </row>
    <row r="130" spans="2:7" ht="20.25">
      <c r="B130" s="180"/>
      <c r="C130" s="181"/>
      <c r="D130" s="181"/>
      <c r="E130" s="181"/>
      <c r="F130" s="181"/>
      <c r="G130" s="182"/>
    </row>
  </sheetData>
  <mergeCells count="291">
    <mergeCell ref="B45:C45"/>
    <mergeCell ref="B12:C12"/>
    <mergeCell ref="B123:C123"/>
    <mergeCell ref="AC123:AC126"/>
    <mergeCell ref="B124:C124"/>
    <mergeCell ref="G124:H126"/>
    <mergeCell ref="K124:L126"/>
    <mergeCell ref="O124:P126"/>
    <mergeCell ref="S124:T126"/>
    <mergeCell ref="W124:X126"/>
    <mergeCell ref="B125:C125"/>
    <mergeCell ref="B126:C126"/>
    <mergeCell ref="B119:C119"/>
    <mergeCell ref="AC119:AC122"/>
    <mergeCell ref="B120:C120"/>
    <mergeCell ref="G120:H122"/>
    <mergeCell ref="K120:L122"/>
    <mergeCell ref="O120:P122"/>
    <mergeCell ref="S120:T122"/>
    <mergeCell ref="W120:X122"/>
    <mergeCell ref="B122:C122"/>
    <mergeCell ref="B121:C121"/>
    <mergeCell ref="B115:C115"/>
    <mergeCell ref="AC115:AC118"/>
    <mergeCell ref="B116:C116"/>
    <mergeCell ref="G116:H118"/>
    <mergeCell ref="K116:L118"/>
    <mergeCell ref="O116:P118"/>
    <mergeCell ref="S116:T118"/>
    <mergeCell ref="W116:X118"/>
    <mergeCell ref="B117:C117"/>
    <mergeCell ref="B118:C118"/>
    <mergeCell ref="B111:C111"/>
    <mergeCell ref="AC111:AC114"/>
    <mergeCell ref="G112:H114"/>
    <mergeCell ref="K112:L114"/>
    <mergeCell ref="O112:P114"/>
    <mergeCell ref="S112:T114"/>
    <mergeCell ref="W112:X114"/>
    <mergeCell ref="B114:C114"/>
    <mergeCell ref="B113:C113"/>
    <mergeCell ref="B107:C107"/>
    <mergeCell ref="AC107:AC110"/>
    <mergeCell ref="B108:C108"/>
    <mergeCell ref="G108:H110"/>
    <mergeCell ref="K108:L110"/>
    <mergeCell ref="O108:P110"/>
    <mergeCell ref="S108:T110"/>
    <mergeCell ref="W108:X110"/>
    <mergeCell ref="B109:C109"/>
    <mergeCell ref="B110:C110"/>
    <mergeCell ref="B103:C103"/>
    <mergeCell ref="AC103:AC106"/>
    <mergeCell ref="B104:C104"/>
    <mergeCell ref="G104:H106"/>
    <mergeCell ref="K104:L106"/>
    <mergeCell ref="O104:P106"/>
    <mergeCell ref="S104:T106"/>
    <mergeCell ref="W104:X106"/>
    <mergeCell ref="B105:C105"/>
    <mergeCell ref="B106:C106"/>
    <mergeCell ref="S101:T101"/>
    <mergeCell ref="W101:X101"/>
    <mergeCell ref="B102:C102"/>
    <mergeCell ref="G102:H102"/>
    <mergeCell ref="K102:L102"/>
    <mergeCell ref="O102:P102"/>
    <mergeCell ref="S102:T102"/>
    <mergeCell ref="W102:X102"/>
    <mergeCell ref="B101:C101"/>
    <mergeCell ref="G101:H101"/>
    <mergeCell ref="K101:L101"/>
    <mergeCell ref="O101:P101"/>
    <mergeCell ref="B93:C93"/>
    <mergeCell ref="B94:C94"/>
    <mergeCell ref="F99:R100"/>
    <mergeCell ref="W99:Z100"/>
    <mergeCell ref="B89:C89"/>
    <mergeCell ref="B90:C90"/>
    <mergeCell ref="B91:C91"/>
    <mergeCell ref="AC91:AC94"/>
    <mergeCell ref="B92:C92"/>
    <mergeCell ref="G92:H94"/>
    <mergeCell ref="K92:L94"/>
    <mergeCell ref="O92:P94"/>
    <mergeCell ref="S92:T94"/>
    <mergeCell ref="W92:X94"/>
    <mergeCell ref="B86:C86"/>
    <mergeCell ref="B87:C87"/>
    <mergeCell ref="AC87:AC90"/>
    <mergeCell ref="B88:C88"/>
    <mergeCell ref="G88:H90"/>
    <mergeCell ref="K88:L90"/>
    <mergeCell ref="O88:P90"/>
    <mergeCell ref="S88:T90"/>
    <mergeCell ref="W88:X90"/>
    <mergeCell ref="B82:C82"/>
    <mergeCell ref="B83:C83"/>
    <mergeCell ref="AC83:AC86"/>
    <mergeCell ref="B84:C84"/>
    <mergeCell ref="G84:H86"/>
    <mergeCell ref="K84:L86"/>
    <mergeCell ref="O84:P86"/>
    <mergeCell ref="S84:T86"/>
    <mergeCell ref="W84:X86"/>
    <mergeCell ref="B85:C85"/>
    <mergeCell ref="B77:C77"/>
    <mergeCell ref="B79:C79"/>
    <mergeCell ref="AC79:AC82"/>
    <mergeCell ref="B80:C80"/>
    <mergeCell ref="G80:H82"/>
    <mergeCell ref="K80:L82"/>
    <mergeCell ref="O80:P82"/>
    <mergeCell ref="S80:T82"/>
    <mergeCell ref="W80:X82"/>
    <mergeCell ref="B81:C81"/>
    <mergeCell ref="B73:C73"/>
    <mergeCell ref="B75:C75"/>
    <mergeCell ref="AC75:AC78"/>
    <mergeCell ref="B76:C76"/>
    <mergeCell ref="G76:H78"/>
    <mergeCell ref="K76:L78"/>
    <mergeCell ref="O76:P78"/>
    <mergeCell ref="S76:T78"/>
    <mergeCell ref="W76:X78"/>
    <mergeCell ref="B78:C78"/>
    <mergeCell ref="S70:T70"/>
    <mergeCell ref="W70:X70"/>
    <mergeCell ref="B71:C71"/>
    <mergeCell ref="AC71:AC74"/>
    <mergeCell ref="B72:C72"/>
    <mergeCell ref="G72:H74"/>
    <mergeCell ref="K72:L74"/>
    <mergeCell ref="O72:P74"/>
    <mergeCell ref="S72:T74"/>
    <mergeCell ref="W72:X74"/>
    <mergeCell ref="B70:C70"/>
    <mergeCell ref="G70:H70"/>
    <mergeCell ref="K70:L70"/>
    <mergeCell ref="O70:P70"/>
    <mergeCell ref="F67:R68"/>
    <mergeCell ref="W67:Z68"/>
    <mergeCell ref="B69:C69"/>
    <mergeCell ref="G69:H69"/>
    <mergeCell ref="K69:L69"/>
    <mergeCell ref="O69:P69"/>
    <mergeCell ref="S69:T69"/>
    <mergeCell ref="W69:X69"/>
    <mergeCell ref="B59:C59"/>
    <mergeCell ref="AC59:AC62"/>
    <mergeCell ref="B60:C60"/>
    <mergeCell ref="G60:H62"/>
    <mergeCell ref="K60:L62"/>
    <mergeCell ref="O60:P62"/>
    <mergeCell ref="S60:T62"/>
    <mergeCell ref="W60:X62"/>
    <mergeCell ref="B61:C61"/>
    <mergeCell ref="B62:C62"/>
    <mergeCell ref="B55:C55"/>
    <mergeCell ref="AC55:AC58"/>
    <mergeCell ref="B56:C56"/>
    <mergeCell ref="G56:H58"/>
    <mergeCell ref="K56:L58"/>
    <mergeCell ref="O56:P58"/>
    <mergeCell ref="S56:T58"/>
    <mergeCell ref="W56:X58"/>
    <mergeCell ref="B57:C57"/>
    <mergeCell ref="B58:C58"/>
    <mergeCell ref="B51:C51"/>
    <mergeCell ref="AC51:AC54"/>
    <mergeCell ref="B52:C52"/>
    <mergeCell ref="G52:H54"/>
    <mergeCell ref="K52:L54"/>
    <mergeCell ref="O52:P54"/>
    <mergeCell ref="S52:T54"/>
    <mergeCell ref="W52:X54"/>
    <mergeCell ref="B53:C53"/>
    <mergeCell ref="B54:C54"/>
    <mergeCell ref="B47:C47"/>
    <mergeCell ref="AC47:AC50"/>
    <mergeCell ref="B48:C48"/>
    <mergeCell ref="G48:H50"/>
    <mergeCell ref="K48:L50"/>
    <mergeCell ref="O48:P50"/>
    <mergeCell ref="S48:T50"/>
    <mergeCell ref="W48:X50"/>
    <mergeCell ref="B49:C49"/>
    <mergeCell ref="B50:C50"/>
    <mergeCell ref="B41:C41"/>
    <mergeCell ref="B42:C42"/>
    <mergeCell ref="B43:C43"/>
    <mergeCell ref="AC43:AC46"/>
    <mergeCell ref="G44:H46"/>
    <mergeCell ref="K44:L46"/>
    <mergeCell ref="O44:P46"/>
    <mergeCell ref="S44:T46"/>
    <mergeCell ref="W44:X46"/>
    <mergeCell ref="B46:C46"/>
    <mergeCell ref="S38:T38"/>
    <mergeCell ref="W38:X38"/>
    <mergeCell ref="B39:C39"/>
    <mergeCell ref="AC39:AC42"/>
    <mergeCell ref="B40:C40"/>
    <mergeCell ref="G40:H42"/>
    <mergeCell ref="K40:L42"/>
    <mergeCell ref="O40:P42"/>
    <mergeCell ref="S40:T42"/>
    <mergeCell ref="W40:X42"/>
    <mergeCell ref="B38:C38"/>
    <mergeCell ref="G38:H38"/>
    <mergeCell ref="K38:L38"/>
    <mergeCell ref="O38:P38"/>
    <mergeCell ref="F35:R36"/>
    <mergeCell ref="W35:Z36"/>
    <mergeCell ref="B37:C37"/>
    <mergeCell ref="G37:H37"/>
    <mergeCell ref="K37:L37"/>
    <mergeCell ref="O37:P37"/>
    <mergeCell ref="S37:T37"/>
    <mergeCell ref="W37:X37"/>
    <mergeCell ref="B27:C27"/>
    <mergeCell ref="AC27:AC30"/>
    <mergeCell ref="B28:C28"/>
    <mergeCell ref="G28:H30"/>
    <mergeCell ref="K28:L30"/>
    <mergeCell ref="O28:P30"/>
    <mergeCell ref="S28:T30"/>
    <mergeCell ref="W28:X30"/>
    <mergeCell ref="B29:C29"/>
    <mergeCell ref="B30:C30"/>
    <mergeCell ref="B22:C22"/>
    <mergeCell ref="B23:C23"/>
    <mergeCell ref="AC23:AC26"/>
    <mergeCell ref="G24:H26"/>
    <mergeCell ref="K24:L26"/>
    <mergeCell ref="O24:P26"/>
    <mergeCell ref="S24:T26"/>
    <mergeCell ref="W24:X26"/>
    <mergeCell ref="B26:C26"/>
    <mergeCell ref="B18:C18"/>
    <mergeCell ref="B19:C19"/>
    <mergeCell ref="AC19:AC22"/>
    <mergeCell ref="B20:C20"/>
    <mergeCell ref="G20:H22"/>
    <mergeCell ref="K20:L22"/>
    <mergeCell ref="O20:P22"/>
    <mergeCell ref="S20:T22"/>
    <mergeCell ref="W20:X22"/>
    <mergeCell ref="B21:C21"/>
    <mergeCell ref="B14:C14"/>
    <mergeCell ref="B15:C15"/>
    <mergeCell ref="AC15:AC18"/>
    <mergeCell ref="B16:C16"/>
    <mergeCell ref="G16:H18"/>
    <mergeCell ref="K16:L18"/>
    <mergeCell ref="O16:P18"/>
    <mergeCell ref="S16:T18"/>
    <mergeCell ref="W16:X18"/>
    <mergeCell ref="B17:C17"/>
    <mergeCell ref="B9:C9"/>
    <mergeCell ref="B10:C10"/>
    <mergeCell ref="B11:C11"/>
    <mergeCell ref="AC11:AC14"/>
    <mergeCell ref="G12:H14"/>
    <mergeCell ref="K12:L14"/>
    <mergeCell ref="O12:P14"/>
    <mergeCell ref="S12:T14"/>
    <mergeCell ref="W12:X14"/>
    <mergeCell ref="B13:C13"/>
    <mergeCell ref="S6:T6"/>
    <mergeCell ref="W6:X6"/>
    <mergeCell ref="B7:C7"/>
    <mergeCell ref="AC7:AC10"/>
    <mergeCell ref="B8:C8"/>
    <mergeCell ref="G8:H10"/>
    <mergeCell ref="K8:L10"/>
    <mergeCell ref="O8:P10"/>
    <mergeCell ref="S8:T10"/>
    <mergeCell ref="W8:X10"/>
    <mergeCell ref="B6:C6"/>
    <mergeCell ref="G6:H6"/>
    <mergeCell ref="K6:L6"/>
    <mergeCell ref="O6:P6"/>
    <mergeCell ref="G3:S4"/>
    <mergeCell ref="W3:Z4"/>
    <mergeCell ref="B5:C5"/>
    <mergeCell ref="G5:H5"/>
    <mergeCell ref="K5:L5"/>
    <mergeCell ref="O5:P5"/>
    <mergeCell ref="S5:T5"/>
    <mergeCell ref="W5:X5"/>
  </mergeCells>
  <conditionalFormatting sqref="W108 F104:G104 J112:K112 N120:O120 R108:S108 S124 W120 S112 S120 S116 Q116:R118 Z124:AA127 O116 G120 Z120:AA122 Z116:AA118 Z108:AA110 Z112:AA114 Z104:AA106 G112 F105:F106 U24:V26 K124 O108 U20:V22 K107:K108 O112 D112:F114 D116:F118 N121:N122 D120:F122 K120 G116 O124 I108:J110 G124 U12:V14 V9:V10 M84:N86 Q24:R26 Q28:R33 W48 V116:W116 I72:I74 J72:K72 M48:N50 V41:V42 Q16:R18 Q120:R122 K88 V117:V118 W124 D8:E10 F8:G8 I8:I10 J8:K8 M8:M10 N8:O8 Q8:Q10 R8:S8 U8:U10 V8:W8 D40:E42 F40:G40 I40:I42 J40:K40 M40:M42 N40:O40 Q40:Q42 R40:S40 Q44:R46 Q48:R50 E72:E74 Q20:R22 M24:N26 M28:N33 U16:V18 R9:R10 W24 Z28:AA33 M12:N14 G20 Z24:AA26 Z20:AA22 Z12:AA14 S24 Z16:AA18 O24 Z8:AA10 K24 G12 G16 Q80:R82 U44:V46 I12:J14 I16:J18 U48:V50 F9:F10 Q56:R58 M60:N65 W12 I24:J26 S12 J9:J10 O12 U60:V65 K11:K12 R41:R42 M52:N54 W16 I28:J33 S16 D24:F26 O16 D16:F18 K16 D12:F14 W20 N9:N10 S20 D28:F33 O20 D20:F22 K20 Q60:R65 Q52:R54 W28 M16:N18 S28 I20:J22 O28 U52:V54 K28 U56:V58 G28 M20:N22 W56 Z60:AA65 O52 G52 G56 Z56:AA58 Z52:AA54 Z44:AA46 S56 Z48:AA50 Z40:AA42 G44 G48 U88:V90 K48 K60 O60 U84:V86 U92:V97 Q88:R90 Q76:R78 W44 O44 S44 U76:V78 D44:F46 K43:K44 Q84:R86 M88:N90 O56 S48 K56 D48:F50 Q92:R97 I84:J86 W52 M56:N58 S52 K52 D52:F54 V73:V74 R73:R74 W60 I56:J58 S60 I48:J50 U80:V82 F41:F42 G24 G60 D72:D73 W88 Z92:AA97 M76:N78 G84 G88 Z88:AA90 Z84:AA86 Z76:AA78 S88 Z80:AA82 Z72:AA74 G76 G80 W104 O76 K92 M92:N97 O88 F73:F74 W76 I88:J90 S76 D76:F78 K75:K76 F72:G72 W80 I92:J97 S80 O92 D80:F82 W84 N73:N74 S84 K84 K80 Q124:R127 D84:F86 W92 M80:N82 S92 I80:J82 O80 U104:V106 Q72:Q74 G92 R72:S72 U72:U74 V72:W72 Q12:R14 D108:F110 K116 I120:J122 U124:V127 O84 U40:U42 V40:W40 U112:V114 D124:F127 J113:J114 I104:J106 I116:J118 I124:J127 M108:N110 M112:N114 M116:N118 M124:N127 R109:R110 M104:N106 Q104:R106 Q112:R114 U108:V110 U120:V122 D88:F90 D92:F97 J73:J74 I76:J78 D56:F58 D60:F65 J41:J42 I44:J46 I60:J65 N41:N42 M44:N46 I52:J54 O48 D104:E106 G108 I112:I114 K104 M120:M122 O104 Q108:Q110 S104 U116:U118 W112 M72:M74 N72:O72 U28:V33">
    <cfRule type="cellIs" priority="1" dxfId="1" operator="between" stopIfTrue="1">
      <formula>200</formula>
      <formula>300</formula>
    </cfRule>
  </conditionalFormatting>
  <conditionalFormatting sqref="AB101:AB127 AB69:AB97 AB5:AB33 AB37:AB65">
    <cfRule type="cellIs" priority="2" dxfId="0" operator="between" stopIfTrue="1">
      <formula>200</formula>
      <formula>300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C130"/>
  <sheetViews>
    <sheetView zoomScale="80" zoomScaleNormal="80" workbookViewId="0" topLeftCell="A1">
      <selection activeCell="D6" sqref="D6"/>
    </sheetView>
  </sheetViews>
  <sheetFormatPr defaultColWidth="9.140625" defaultRowHeight="12.75"/>
  <cols>
    <col min="1" max="1" width="1.421875" style="40" customWidth="1"/>
    <col min="2" max="2" width="18.421875" style="40" customWidth="1"/>
    <col min="3" max="3" width="11.57421875" style="40" customWidth="1"/>
    <col min="4" max="4" width="7.421875" style="40" customWidth="1"/>
    <col min="5" max="5" width="7.57421875" style="117" hidden="1" customWidth="1"/>
    <col min="6" max="6" width="7.7109375" style="118" customWidth="1"/>
    <col min="7" max="7" width="7.7109375" style="40" customWidth="1"/>
    <col min="8" max="8" width="9.00390625" style="40" customWidth="1"/>
    <col min="9" max="9" width="7.28125" style="40" hidden="1" customWidth="1"/>
    <col min="10" max="11" width="7.7109375" style="40" customWidth="1"/>
    <col min="12" max="12" width="9.00390625" style="40" customWidth="1"/>
    <col min="13" max="13" width="7.00390625" style="40" hidden="1" customWidth="1"/>
    <col min="14" max="15" width="7.7109375" style="40" customWidth="1"/>
    <col min="16" max="16" width="9.00390625" style="40" customWidth="1"/>
    <col min="17" max="17" width="7.00390625" style="40" hidden="1" customWidth="1"/>
    <col min="18" max="19" width="7.7109375" style="40" customWidth="1"/>
    <col min="20" max="20" width="9.00390625" style="40" customWidth="1"/>
    <col min="21" max="21" width="6.8515625" style="40" hidden="1" customWidth="1"/>
    <col min="22" max="23" width="7.7109375" style="40" customWidth="1"/>
    <col min="24" max="24" width="8.8515625" style="40" customWidth="1"/>
    <col min="25" max="28" width="10.7109375" style="40" customWidth="1"/>
    <col min="29" max="29" width="16.421875" style="117" customWidth="1"/>
    <col min="30" max="16384" width="9.140625" style="40" customWidth="1"/>
  </cols>
  <sheetData>
    <row r="1" spans="2:29" ht="19.5" customHeight="1">
      <c r="B1" s="41"/>
      <c r="C1" s="41"/>
      <c r="D1" s="41"/>
      <c r="E1" s="42"/>
      <c r="F1" s="4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42"/>
    </row>
    <row r="2" spans="2:29" ht="19.5" customHeight="1">
      <c r="B2" s="41"/>
      <c r="C2" s="41"/>
      <c r="D2" s="41"/>
      <c r="E2" s="42"/>
      <c r="F2" s="4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42"/>
    </row>
    <row r="3" spans="2:29" ht="19.5" customHeight="1">
      <c r="B3" s="268"/>
      <c r="C3" s="41"/>
      <c r="D3" s="41"/>
      <c r="E3" s="42"/>
      <c r="G3" s="440" t="s">
        <v>223</v>
      </c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1"/>
      <c r="U3" s="1"/>
      <c r="V3" s="1"/>
      <c r="W3" s="392" t="s">
        <v>79</v>
      </c>
      <c r="X3" s="392"/>
      <c r="Y3" s="392"/>
      <c r="Z3" s="392"/>
      <c r="AA3" s="1"/>
      <c r="AB3" s="1"/>
      <c r="AC3" s="42"/>
    </row>
    <row r="4" spans="2:29" ht="34.5" customHeight="1" thickBot="1">
      <c r="B4" s="204" t="s">
        <v>66</v>
      </c>
      <c r="C4" s="205"/>
      <c r="D4" s="1"/>
      <c r="E4" s="42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1"/>
      <c r="U4" s="1"/>
      <c r="V4" s="1"/>
      <c r="W4" s="393"/>
      <c r="X4" s="393"/>
      <c r="Y4" s="393"/>
      <c r="Z4" s="393"/>
      <c r="AA4" s="1"/>
      <c r="AB4" s="1"/>
      <c r="AC4" s="42"/>
    </row>
    <row r="5" spans="2:29" s="44" customFormat="1" ht="17.25" customHeight="1">
      <c r="B5" s="416" t="s">
        <v>1</v>
      </c>
      <c r="C5" s="435"/>
      <c r="D5" s="104" t="s">
        <v>31</v>
      </c>
      <c r="E5" s="45"/>
      <c r="F5" s="46" t="s">
        <v>35</v>
      </c>
      <c r="G5" s="396" t="s">
        <v>36</v>
      </c>
      <c r="H5" s="397"/>
      <c r="I5" s="47"/>
      <c r="J5" s="46" t="s">
        <v>37</v>
      </c>
      <c r="K5" s="396" t="s">
        <v>36</v>
      </c>
      <c r="L5" s="397"/>
      <c r="M5" s="48"/>
      <c r="N5" s="46" t="s">
        <v>38</v>
      </c>
      <c r="O5" s="396" t="s">
        <v>36</v>
      </c>
      <c r="P5" s="397"/>
      <c r="Q5" s="48"/>
      <c r="R5" s="46" t="s">
        <v>39</v>
      </c>
      <c r="S5" s="396" t="s">
        <v>36</v>
      </c>
      <c r="T5" s="397"/>
      <c r="U5" s="49"/>
      <c r="V5" s="46" t="s">
        <v>40</v>
      </c>
      <c r="W5" s="396" t="s">
        <v>36</v>
      </c>
      <c r="X5" s="397"/>
      <c r="Y5" s="46" t="s">
        <v>41</v>
      </c>
      <c r="Z5" s="50"/>
      <c r="AA5" s="105" t="s">
        <v>42</v>
      </c>
      <c r="AB5" s="52" t="s">
        <v>43</v>
      </c>
      <c r="AC5" s="277" t="s">
        <v>41</v>
      </c>
    </row>
    <row r="6" spans="2:29" s="44" customFormat="1" ht="17.25" customHeight="1" thickBot="1">
      <c r="B6" s="390" t="s">
        <v>44</v>
      </c>
      <c r="C6" s="434"/>
      <c r="D6" s="270"/>
      <c r="E6" s="53"/>
      <c r="F6" s="54" t="s">
        <v>45</v>
      </c>
      <c r="G6" s="387" t="s">
        <v>46</v>
      </c>
      <c r="H6" s="388"/>
      <c r="I6" s="55"/>
      <c r="J6" s="54" t="s">
        <v>45</v>
      </c>
      <c r="K6" s="387" t="s">
        <v>46</v>
      </c>
      <c r="L6" s="388"/>
      <c r="M6" s="54"/>
      <c r="N6" s="54" t="s">
        <v>45</v>
      </c>
      <c r="O6" s="387" t="s">
        <v>46</v>
      </c>
      <c r="P6" s="388"/>
      <c r="Q6" s="54"/>
      <c r="R6" s="54" t="s">
        <v>45</v>
      </c>
      <c r="S6" s="387" t="s">
        <v>46</v>
      </c>
      <c r="T6" s="388"/>
      <c r="U6" s="56"/>
      <c r="V6" s="54" t="s">
        <v>45</v>
      </c>
      <c r="W6" s="387" t="s">
        <v>46</v>
      </c>
      <c r="X6" s="388"/>
      <c r="Y6" s="57" t="s">
        <v>45</v>
      </c>
      <c r="Z6" s="58" t="s">
        <v>47</v>
      </c>
      <c r="AA6" s="59" t="s">
        <v>48</v>
      </c>
      <c r="AB6" s="60" t="s">
        <v>49</v>
      </c>
      <c r="AC6" s="61" t="s">
        <v>50</v>
      </c>
    </row>
    <row r="7" spans="2:29" s="62" customFormat="1" ht="49.5" customHeight="1">
      <c r="B7" s="350" t="s">
        <v>59</v>
      </c>
      <c r="C7" s="350"/>
      <c r="D7" s="89">
        <f>SUM(D8:D10)</f>
        <v>63</v>
      </c>
      <c r="E7" s="64">
        <f>SUM(E8:E10)</f>
        <v>527</v>
      </c>
      <c r="F7" s="65">
        <f>SUM(F8:F10)</f>
        <v>590</v>
      </c>
      <c r="G7" s="66">
        <f>F27</f>
        <v>580</v>
      </c>
      <c r="H7" s="67" t="str">
        <f>B27</f>
        <v>Aru Rail</v>
      </c>
      <c r="I7" s="68">
        <f>SUM(I8:I10)</f>
        <v>583</v>
      </c>
      <c r="J7" s="69">
        <f>SUM(J8:J10)</f>
        <v>646</v>
      </c>
      <c r="K7" s="69">
        <f>J23</f>
        <v>496</v>
      </c>
      <c r="L7" s="70" t="str">
        <f>B23</f>
        <v>Latestoil</v>
      </c>
      <c r="M7" s="71">
        <f>SUM(M8:M10)</f>
        <v>495</v>
      </c>
      <c r="N7" s="66">
        <f>SUM(N8:N10)</f>
        <v>558</v>
      </c>
      <c r="O7" s="66">
        <f>N19</f>
        <v>620</v>
      </c>
      <c r="P7" s="67" t="str">
        <f>B19</f>
        <v>Verx</v>
      </c>
      <c r="Q7" s="72">
        <f>SUM(Q8:Q10)</f>
        <v>539</v>
      </c>
      <c r="R7" s="66">
        <f>SUM(R8:R10)</f>
        <v>602</v>
      </c>
      <c r="S7" s="66">
        <f>R15</f>
        <v>540</v>
      </c>
      <c r="T7" s="67" t="str">
        <f>B15</f>
        <v>Dan Arpo  -30</v>
      </c>
      <c r="U7" s="72">
        <f>SUM(U8:U10)</f>
        <v>509</v>
      </c>
      <c r="V7" s="66">
        <f>SUM(V8:V10)</f>
        <v>572</v>
      </c>
      <c r="W7" s="66">
        <f>V11</f>
        <v>591</v>
      </c>
      <c r="X7" s="67" t="str">
        <f>B11</f>
        <v>Toode </v>
      </c>
      <c r="Y7" s="73">
        <f aca="true" t="shared" si="0" ref="Y7:Y27">F7+J7+N7+R7+V7</f>
        <v>2968</v>
      </c>
      <c r="Z7" s="71">
        <f>SUM(Z8:Z10)</f>
        <v>2653</v>
      </c>
      <c r="AA7" s="74">
        <f>AVERAGE(AA8,AA9,AA10)</f>
        <v>197.86666666666667</v>
      </c>
      <c r="AB7" s="75">
        <f>AVERAGE(AB8,AB9,AB10)</f>
        <v>176.86666666666667</v>
      </c>
      <c r="AC7" s="382">
        <f>G8+K8+O8+S8+W8</f>
        <v>3</v>
      </c>
    </row>
    <row r="8" spans="2:29" s="62" customFormat="1" ht="17.25" customHeight="1">
      <c r="B8" s="361" t="s">
        <v>108</v>
      </c>
      <c r="C8" s="361"/>
      <c r="D8" s="76">
        <v>31</v>
      </c>
      <c r="E8" s="77">
        <v>157</v>
      </c>
      <c r="F8" s="78">
        <f>D8+E8</f>
        <v>188</v>
      </c>
      <c r="G8" s="373">
        <v>1</v>
      </c>
      <c r="H8" s="374"/>
      <c r="I8" s="79">
        <v>208</v>
      </c>
      <c r="J8" s="78">
        <f>D8+I8</f>
        <v>239</v>
      </c>
      <c r="K8" s="373">
        <v>1</v>
      </c>
      <c r="L8" s="374"/>
      <c r="M8" s="79">
        <v>122</v>
      </c>
      <c r="N8" s="78">
        <f>D8+M8</f>
        <v>153</v>
      </c>
      <c r="O8" s="373">
        <v>0</v>
      </c>
      <c r="P8" s="374"/>
      <c r="Q8" s="79">
        <v>140</v>
      </c>
      <c r="R8" s="80">
        <f>D8+Q8</f>
        <v>171</v>
      </c>
      <c r="S8" s="373">
        <v>1</v>
      </c>
      <c r="T8" s="374"/>
      <c r="U8" s="77">
        <v>159</v>
      </c>
      <c r="V8" s="80">
        <f>D8+U8</f>
        <v>190</v>
      </c>
      <c r="W8" s="373">
        <v>0</v>
      </c>
      <c r="X8" s="374"/>
      <c r="Y8" s="78">
        <f t="shared" si="0"/>
        <v>941</v>
      </c>
      <c r="Z8" s="79">
        <f>E8+I8+M8+Q8+U8</f>
        <v>786</v>
      </c>
      <c r="AA8" s="81">
        <f>AVERAGE(F8,J8,N8,R8,V8)</f>
        <v>188.2</v>
      </c>
      <c r="AB8" s="82">
        <f>AVERAGE(F8,J8,N8,R8,V8)-D8</f>
        <v>157.2</v>
      </c>
      <c r="AC8" s="383"/>
    </row>
    <row r="9" spans="2:29" s="62" customFormat="1" ht="17.25" customHeight="1">
      <c r="B9" s="411" t="s">
        <v>109</v>
      </c>
      <c r="C9" s="411"/>
      <c r="D9" s="76">
        <v>23</v>
      </c>
      <c r="E9" s="77">
        <v>181</v>
      </c>
      <c r="F9" s="78">
        <f>D9+E9</f>
        <v>204</v>
      </c>
      <c r="G9" s="375"/>
      <c r="H9" s="376"/>
      <c r="I9" s="79">
        <v>189</v>
      </c>
      <c r="J9" s="78">
        <f>D9+I9</f>
        <v>212</v>
      </c>
      <c r="K9" s="375"/>
      <c r="L9" s="376"/>
      <c r="M9" s="79">
        <v>185</v>
      </c>
      <c r="N9" s="78">
        <f>D9+M9</f>
        <v>208</v>
      </c>
      <c r="O9" s="375"/>
      <c r="P9" s="376"/>
      <c r="Q9" s="77">
        <v>174</v>
      </c>
      <c r="R9" s="80">
        <f>D9+Q9</f>
        <v>197</v>
      </c>
      <c r="S9" s="375"/>
      <c r="T9" s="376"/>
      <c r="U9" s="77">
        <v>160</v>
      </c>
      <c r="V9" s="80">
        <f>D9+U9</f>
        <v>183</v>
      </c>
      <c r="W9" s="375"/>
      <c r="X9" s="376"/>
      <c r="Y9" s="78">
        <f t="shared" si="0"/>
        <v>1004</v>
      </c>
      <c r="Z9" s="79">
        <f>E9+I9+M9+Q9+U9</f>
        <v>889</v>
      </c>
      <c r="AA9" s="81">
        <f>AVERAGE(F9,J9,N9,R9,V9)</f>
        <v>200.8</v>
      </c>
      <c r="AB9" s="82">
        <f>AVERAGE(F9,J9,N9,R9,V9)-D9</f>
        <v>177.8</v>
      </c>
      <c r="AC9" s="383"/>
    </row>
    <row r="10" spans="2:29" s="62" customFormat="1" ht="17.25" customHeight="1" thickBot="1">
      <c r="B10" s="412" t="s">
        <v>110</v>
      </c>
      <c r="C10" s="412"/>
      <c r="D10" s="83">
        <v>9</v>
      </c>
      <c r="E10" s="84">
        <v>189</v>
      </c>
      <c r="F10" s="85">
        <f>D10+E10</f>
        <v>198</v>
      </c>
      <c r="G10" s="377"/>
      <c r="H10" s="378"/>
      <c r="I10" s="86">
        <v>186</v>
      </c>
      <c r="J10" s="85">
        <f>D10+I10</f>
        <v>195</v>
      </c>
      <c r="K10" s="377"/>
      <c r="L10" s="378"/>
      <c r="M10" s="86">
        <v>188</v>
      </c>
      <c r="N10" s="85">
        <f>D10+M10</f>
        <v>197</v>
      </c>
      <c r="O10" s="377"/>
      <c r="P10" s="378"/>
      <c r="Q10" s="84">
        <v>225</v>
      </c>
      <c r="R10" s="85">
        <f>D10+Q10</f>
        <v>234</v>
      </c>
      <c r="S10" s="377"/>
      <c r="T10" s="378"/>
      <c r="U10" s="84">
        <v>190</v>
      </c>
      <c r="V10" s="85">
        <f>D10+U10</f>
        <v>199</v>
      </c>
      <c r="W10" s="377"/>
      <c r="X10" s="378"/>
      <c r="Y10" s="85">
        <f t="shared" si="0"/>
        <v>1023</v>
      </c>
      <c r="Z10" s="86">
        <f>E10+I10+M10+Q10+U10</f>
        <v>978</v>
      </c>
      <c r="AA10" s="87">
        <f>AVERAGE(F10,J10,N10,R10,V10)</f>
        <v>204.6</v>
      </c>
      <c r="AB10" s="88">
        <f>AVERAGE(F10,J10,N10,R10,V10)-D10</f>
        <v>195.6</v>
      </c>
      <c r="AC10" s="384"/>
    </row>
    <row r="11" spans="2:29" s="62" customFormat="1" ht="49.5" customHeight="1">
      <c r="B11" s="368" t="s">
        <v>127</v>
      </c>
      <c r="C11" s="369"/>
      <c r="D11" s="63">
        <f>SUM(D12:D14)</f>
        <v>62</v>
      </c>
      <c r="E11" s="106">
        <f>SUM(E12:E14)</f>
        <v>514</v>
      </c>
      <c r="F11" s="66">
        <f>SUM(F12:F14)</f>
        <v>576</v>
      </c>
      <c r="G11" s="66">
        <f>F23</f>
        <v>493</v>
      </c>
      <c r="H11" s="67" t="str">
        <f>B23</f>
        <v>Latestoil</v>
      </c>
      <c r="I11" s="64">
        <f>SUM(I12:I14)</f>
        <v>483</v>
      </c>
      <c r="J11" s="66">
        <f>SUM(J12:J14)</f>
        <v>545</v>
      </c>
      <c r="K11" s="66">
        <f>J19</f>
        <v>513</v>
      </c>
      <c r="L11" s="67" t="str">
        <f>B19</f>
        <v>Verx</v>
      </c>
      <c r="M11" s="72">
        <f>SUM(M12:M14)</f>
        <v>448</v>
      </c>
      <c r="N11" s="267">
        <f>SUM(N12:N14)</f>
        <v>510</v>
      </c>
      <c r="O11" s="66">
        <f>N15</f>
        <v>555</v>
      </c>
      <c r="P11" s="67" t="str">
        <f>B15</f>
        <v>Dan Arpo  -30</v>
      </c>
      <c r="Q11" s="72">
        <f>SUM(Q12:Q14)</f>
        <v>571</v>
      </c>
      <c r="R11" s="66">
        <f>SUM(R12:R14)</f>
        <v>633</v>
      </c>
      <c r="S11" s="66">
        <f>R27</f>
        <v>515</v>
      </c>
      <c r="T11" s="67" t="str">
        <f>B27</f>
        <v>Aru Rail</v>
      </c>
      <c r="U11" s="72">
        <f>SUM(U12:U14)</f>
        <v>529</v>
      </c>
      <c r="V11" s="69">
        <f>SUM(V12:V14)</f>
        <v>591</v>
      </c>
      <c r="W11" s="66">
        <f>V7</f>
        <v>572</v>
      </c>
      <c r="X11" s="67" t="str">
        <f>B7</f>
        <v>Würth</v>
      </c>
      <c r="Y11" s="73">
        <f>F11+J11+N11+R11+V11</f>
        <v>2855</v>
      </c>
      <c r="Z11" s="71">
        <f>SUM(Z12:Z14)</f>
        <v>2545</v>
      </c>
      <c r="AA11" s="91">
        <f>AVERAGE(AA12,AA13,AA14)</f>
        <v>190.33333333333334</v>
      </c>
      <c r="AB11" s="75">
        <f>AVERAGE(AB12,AB13,AB14)</f>
        <v>169.66666666666666</v>
      </c>
      <c r="AC11" s="382">
        <f>G12+K12+O12+S12+W12</f>
        <v>4</v>
      </c>
    </row>
    <row r="12" spans="2:29" s="62" customFormat="1" ht="17.25" customHeight="1">
      <c r="B12" s="357" t="s">
        <v>128</v>
      </c>
      <c r="C12" s="354"/>
      <c r="D12" s="76">
        <v>24</v>
      </c>
      <c r="E12" s="77">
        <v>134</v>
      </c>
      <c r="F12" s="78">
        <f>D12+E12</f>
        <v>158</v>
      </c>
      <c r="G12" s="373">
        <v>1</v>
      </c>
      <c r="H12" s="374"/>
      <c r="I12" s="79">
        <v>164</v>
      </c>
      <c r="J12" s="78">
        <f>D12+I12</f>
        <v>188</v>
      </c>
      <c r="K12" s="373">
        <v>1</v>
      </c>
      <c r="L12" s="374"/>
      <c r="M12" s="79">
        <v>100</v>
      </c>
      <c r="N12" s="78">
        <f>D12+M12</f>
        <v>124</v>
      </c>
      <c r="O12" s="373">
        <v>0</v>
      </c>
      <c r="P12" s="374"/>
      <c r="Q12" s="77">
        <v>195</v>
      </c>
      <c r="R12" s="80">
        <f>D12+Q12</f>
        <v>219</v>
      </c>
      <c r="S12" s="373">
        <v>1</v>
      </c>
      <c r="T12" s="374"/>
      <c r="U12" s="77">
        <v>193</v>
      </c>
      <c r="V12" s="80">
        <f>D12+U12</f>
        <v>217</v>
      </c>
      <c r="W12" s="373">
        <v>1</v>
      </c>
      <c r="X12" s="374"/>
      <c r="Y12" s="78">
        <f t="shared" si="0"/>
        <v>906</v>
      </c>
      <c r="Z12" s="79">
        <f>E12+I12+M12+Q12+U12</f>
        <v>786</v>
      </c>
      <c r="AA12" s="81">
        <f>AVERAGE(F12,J12,N12,R12,V12)</f>
        <v>181.2</v>
      </c>
      <c r="AB12" s="82">
        <f>AVERAGE(F12,J12,N12,R12,V12)-D12</f>
        <v>157.2</v>
      </c>
      <c r="AC12" s="383"/>
    </row>
    <row r="13" spans="2:29" s="62" customFormat="1" ht="17.25" customHeight="1">
      <c r="B13" s="357" t="s">
        <v>129</v>
      </c>
      <c r="C13" s="354"/>
      <c r="D13" s="76">
        <v>19</v>
      </c>
      <c r="E13" s="77">
        <v>192</v>
      </c>
      <c r="F13" s="78">
        <f>D13+E13</f>
        <v>211</v>
      </c>
      <c r="G13" s="375"/>
      <c r="H13" s="376"/>
      <c r="I13" s="79">
        <v>177</v>
      </c>
      <c r="J13" s="78">
        <f>D13+I13</f>
        <v>196</v>
      </c>
      <c r="K13" s="375"/>
      <c r="L13" s="376"/>
      <c r="M13" s="79">
        <v>188</v>
      </c>
      <c r="N13" s="78">
        <f>D13+M13</f>
        <v>207</v>
      </c>
      <c r="O13" s="375"/>
      <c r="P13" s="376"/>
      <c r="Q13" s="77">
        <v>183</v>
      </c>
      <c r="R13" s="80">
        <f>D13+Q13</f>
        <v>202</v>
      </c>
      <c r="S13" s="375"/>
      <c r="T13" s="376"/>
      <c r="U13" s="77">
        <v>184</v>
      </c>
      <c r="V13" s="80">
        <f>D13+U13</f>
        <v>203</v>
      </c>
      <c r="W13" s="375"/>
      <c r="X13" s="376"/>
      <c r="Y13" s="78">
        <f t="shared" si="0"/>
        <v>1019</v>
      </c>
      <c r="Z13" s="79">
        <f>E13+I13+M13+Q13+U13</f>
        <v>924</v>
      </c>
      <c r="AA13" s="81">
        <f>AVERAGE(F13,J13,N13,R13,V13)</f>
        <v>203.8</v>
      </c>
      <c r="AB13" s="82">
        <f>AVERAGE(F13,J13,N13,R13,V13)-D13</f>
        <v>184.8</v>
      </c>
      <c r="AC13" s="383"/>
    </row>
    <row r="14" spans="2:29" s="62" customFormat="1" ht="17.25" customHeight="1" thickBot="1">
      <c r="B14" s="362" t="s">
        <v>139</v>
      </c>
      <c r="C14" s="363"/>
      <c r="D14" s="76">
        <v>19</v>
      </c>
      <c r="E14" s="84">
        <v>188</v>
      </c>
      <c r="F14" s="78">
        <f>D14+E14</f>
        <v>207</v>
      </c>
      <c r="G14" s="377"/>
      <c r="H14" s="378"/>
      <c r="I14" s="86">
        <v>142</v>
      </c>
      <c r="J14" s="85">
        <f>D14+I14</f>
        <v>161</v>
      </c>
      <c r="K14" s="377"/>
      <c r="L14" s="378"/>
      <c r="M14" s="86">
        <v>160</v>
      </c>
      <c r="N14" s="85">
        <f>D14+M14</f>
        <v>179</v>
      </c>
      <c r="O14" s="377"/>
      <c r="P14" s="378"/>
      <c r="Q14" s="84">
        <v>193</v>
      </c>
      <c r="R14" s="85">
        <f>D14+Q14</f>
        <v>212</v>
      </c>
      <c r="S14" s="377"/>
      <c r="T14" s="378"/>
      <c r="U14" s="84">
        <v>152</v>
      </c>
      <c r="V14" s="85">
        <f>D14+U14</f>
        <v>171</v>
      </c>
      <c r="W14" s="377"/>
      <c r="X14" s="378"/>
      <c r="Y14" s="85">
        <f t="shared" si="0"/>
        <v>930</v>
      </c>
      <c r="Z14" s="86">
        <f>E14+I14+M14+Q14+U14</f>
        <v>835</v>
      </c>
      <c r="AA14" s="87">
        <f>AVERAGE(F14,J14,N14,R14,V14)</f>
        <v>186</v>
      </c>
      <c r="AB14" s="88">
        <f>AVERAGE(F14,J14,N14,R14,V14)-D14</f>
        <v>167</v>
      </c>
      <c r="AC14" s="384"/>
    </row>
    <row r="15" spans="2:29" s="62" customFormat="1" ht="48" customHeight="1">
      <c r="B15" s="426" t="s">
        <v>230</v>
      </c>
      <c r="C15" s="427"/>
      <c r="D15" s="63">
        <f>SUM(D16:D18)-30</f>
        <v>33</v>
      </c>
      <c r="E15" s="106">
        <f>SUM(E16:E18)</f>
        <v>472</v>
      </c>
      <c r="F15" s="92">
        <f>SUM(F16:F18)-30</f>
        <v>505</v>
      </c>
      <c r="G15" s="66">
        <f>F19</f>
        <v>496</v>
      </c>
      <c r="H15" s="67" t="str">
        <f>B19</f>
        <v>Verx</v>
      </c>
      <c r="I15" s="64">
        <f>SUM(I16:I18)</f>
        <v>499</v>
      </c>
      <c r="J15" s="66">
        <f>SUM(J16:J18)-30</f>
        <v>532</v>
      </c>
      <c r="K15" s="66">
        <f>J27</f>
        <v>562</v>
      </c>
      <c r="L15" s="67" t="str">
        <f>B27</f>
        <v>Aru Rail</v>
      </c>
      <c r="M15" s="72">
        <f>SUM(M16:M18)</f>
        <v>522</v>
      </c>
      <c r="N15" s="66">
        <f>SUM(N16:N18)-30</f>
        <v>555</v>
      </c>
      <c r="O15" s="66">
        <f>N11</f>
        <v>510</v>
      </c>
      <c r="P15" s="67" t="str">
        <f>B11</f>
        <v>Toode </v>
      </c>
      <c r="Q15" s="72">
        <f>SUM(Q16:Q18)</f>
        <v>507</v>
      </c>
      <c r="R15" s="66">
        <f>SUM(R16:R18)-30</f>
        <v>540</v>
      </c>
      <c r="S15" s="66">
        <f>R7</f>
        <v>602</v>
      </c>
      <c r="T15" s="67" t="str">
        <f>B7</f>
        <v>Würth</v>
      </c>
      <c r="U15" s="72">
        <f>SUM(U16:U18)</f>
        <v>452</v>
      </c>
      <c r="V15" s="66">
        <f>SUM(V16:V18)-30</f>
        <v>485</v>
      </c>
      <c r="W15" s="66">
        <f>V23</f>
        <v>534</v>
      </c>
      <c r="X15" s="67" t="str">
        <f>B23</f>
        <v>Latestoil</v>
      </c>
      <c r="Y15" s="73">
        <f t="shared" si="0"/>
        <v>2617</v>
      </c>
      <c r="Z15" s="71">
        <f>SUM(Z16:Z18)</f>
        <v>2452</v>
      </c>
      <c r="AA15" s="91">
        <f>AVERAGE(AA16,AA17,AA18)</f>
        <v>184.46666666666667</v>
      </c>
      <c r="AB15" s="75">
        <f>AVERAGE(AB16,AB17,AB18)</f>
        <v>163.46666666666667</v>
      </c>
      <c r="AC15" s="382">
        <f>G16+K16+O16+S16+W16</f>
        <v>2</v>
      </c>
    </row>
    <row r="16" spans="2:29" s="62" customFormat="1" ht="17.25" customHeight="1">
      <c r="B16" s="208" t="s">
        <v>192</v>
      </c>
      <c r="C16" s="209"/>
      <c r="D16" s="76">
        <v>4</v>
      </c>
      <c r="E16" s="77">
        <v>159</v>
      </c>
      <c r="F16" s="78">
        <f>D16+E16</f>
        <v>163</v>
      </c>
      <c r="G16" s="373">
        <v>1</v>
      </c>
      <c r="H16" s="374"/>
      <c r="I16" s="79">
        <v>183</v>
      </c>
      <c r="J16" s="78">
        <f>D16+I16</f>
        <v>187</v>
      </c>
      <c r="K16" s="373">
        <v>0</v>
      </c>
      <c r="L16" s="374"/>
      <c r="M16" s="79">
        <v>171</v>
      </c>
      <c r="N16" s="78">
        <f>D16+M16</f>
        <v>175</v>
      </c>
      <c r="O16" s="373">
        <v>1</v>
      </c>
      <c r="P16" s="374"/>
      <c r="Q16" s="77">
        <v>216</v>
      </c>
      <c r="R16" s="80">
        <f>D16+Q16</f>
        <v>220</v>
      </c>
      <c r="S16" s="373">
        <v>0</v>
      </c>
      <c r="T16" s="374"/>
      <c r="U16" s="77">
        <v>164</v>
      </c>
      <c r="V16" s="80">
        <f>D16+U16</f>
        <v>168</v>
      </c>
      <c r="W16" s="373">
        <v>0</v>
      </c>
      <c r="X16" s="374"/>
      <c r="Y16" s="78">
        <f t="shared" si="0"/>
        <v>913</v>
      </c>
      <c r="Z16" s="79">
        <f>E16+I16+M16+Q16+U16</f>
        <v>893</v>
      </c>
      <c r="AA16" s="81">
        <f>AVERAGE(F16,J16,N16,R16,V16)</f>
        <v>182.6</v>
      </c>
      <c r="AB16" s="82">
        <f>AVERAGE(F16,J16,N16,R16,V16)-D16</f>
        <v>178.6</v>
      </c>
      <c r="AC16" s="383"/>
    </row>
    <row r="17" spans="2:29" s="62" customFormat="1" ht="17.25" customHeight="1">
      <c r="B17" s="210" t="s">
        <v>102</v>
      </c>
      <c r="C17" s="211"/>
      <c r="D17" s="107">
        <v>36</v>
      </c>
      <c r="E17" s="77">
        <v>160</v>
      </c>
      <c r="F17" s="78">
        <f>D17+E17</f>
        <v>196</v>
      </c>
      <c r="G17" s="375"/>
      <c r="H17" s="376"/>
      <c r="I17" s="79">
        <v>116</v>
      </c>
      <c r="J17" s="78">
        <f>D17+I17</f>
        <v>152</v>
      </c>
      <c r="K17" s="375"/>
      <c r="L17" s="376"/>
      <c r="M17" s="79">
        <v>153</v>
      </c>
      <c r="N17" s="78">
        <f>D17+M17</f>
        <v>189</v>
      </c>
      <c r="O17" s="375"/>
      <c r="P17" s="376"/>
      <c r="Q17" s="77">
        <v>147</v>
      </c>
      <c r="R17" s="80">
        <f>D17+Q17</f>
        <v>183</v>
      </c>
      <c r="S17" s="375"/>
      <c r="T17" s="376"/>
      <c r="U17" s="77">
        <v>118</v>
      </c>
      <c r="V17" s="80">
        <f>D17+U17</f>
        <v>154</v>
      </c>
      <c r="W17" s="375"/>
      <c r="X17" s="376"/>
      <c r="Y17" s="78">
        <f t="shared" si="0"/>
        <v>874</v>
      </c>
      <c r="Z17" s="79">
        <f>E17+I17+M17+Q17+U17</f>
        <v>694</v>
      </c>
      <c r="AA17" s="81">
        <f>AVERAGE(F17,J17,N17,R17,V17)</f>
        <v>174.8</v>
      </c>
      <c r="AB17" s="82">
        <f>AVERAGE(F17,J17,N17,R17,V17)-D17</f>
        <v>138.8</v>
      </c>
      <c r="AC17" s="383"/>
    </row>
    <row r="18" spans="2:29" s="62" customFormat="1" ht="17.25" customHeight="1" thickBot="1">
      <c r="B18" s="366" t="s">
        <v>103</v>
      </c>
      <c r="C18" s="367"/>
      <c r="D18" s="83">
        <v>23</v>
      </c>
      <c r="E18" s="84">
        <v>153</v>
      </c>
      <c r="F18" s="78">
        <f>D18+E18</f>
        <v>176</v>
      </c>
      <c r="G18" s="377"/>
      <c r="H18" s="378"/>
      <c r="I18" s="86">
        <v>200</v>
      </c>
      <c r="J18" s="78">
        <f>D18+I18</f>
        <v>223</v>
      </c>
      <c r="K18" s="377"/>
      <c r="L18" s="378"/>
      <c r="M18" s="86">
        <v>198</v>
      </c>
      <c r="N18" s="78">
        <f>D18+M18</f>
        <v>221</v>
      </c>
      <c r="O18" s="377"/>
      <c r="P18" s="378"/>
      <c r="Q18" s="77">
        <v>144</v>
      </c>
      <c r="R18" s="80">
        <f>D18+Q18</f>
        <v>167</v>
      </c>
      <c r="S18" s="377"/>
      <c r="T18" s="378"/>
      <c r="U18" s="77">
        <v>170</v>
      </c>
      <c r="V18" s="80">
        <f>D18+U18</f>
        <v>193</v>
      </c>
      <c r="W18" s="377"/>
      <c r="X18" s="378"/>
      <c r="Y18" s="85">
        <f t="shared" si="0"/>
        <v>980</v>
      </c>
      <c r="Z18" s="86">
        <f>E18+I18+M18+Q18+U18</f>
        <v>865</v>
      </c>
      <c r="AA18" s="87">
        <f>AVERAGE(F18,J18,N18,R18,V18)</f>
        <v>196</v>
      </c>
      <c r="AB18" s="88">
        <f>AVERAGE(F18,J18,N18,R18,V18)-D18</f>
        <v>173</v>
      </c>
      <c r="AC18" s="384"/>
    </row>
    <row r="19" spans="2:29" s="62" customFormat="1" ht="49.5" customHeight="1">
      <c r="B19" s="350" t="s">
        <v>61</v>
      </c>
      <c r="C19" s="350"/>
      <c r="D19" s="63">
        <f>SUM(D20:D22)</f>
        <v>68</v>
      </c>
      <c r="E19" s="106">
        <f>SUM(E20:E22)</f>
        <v>428</v>
      </c>
      <c r="F19" s="92">
        <f>SUM(F20:F22)</f>
        <v>496</v>
      </c>
      <c r="G19" s="92">
        <f>F15</f>
        <v>505</v>
      </c>
      <c r="H19" s="70" t="str">
        <f>B15</f>
        <v>Dan Arpo  -30</v>
      </c>
      <c r="I19" s="108">
        <f>SUM(I20:I22)</f>
        <v>445</v>
      </c>
      <c r="J19" s="92">
        <f>SUM(J20:J22)</f>
        <v>513</v>
      </c>
      <c r="K19" s="92">
        <f>J11</f>
        <v>545</v>
      </c>
      <c r="L19" s="70" t="str">
        <f>B11</f>
        <v>Toode </v>
      </c>
      <c r="M19" s="72">
        <f>SUM(M20:M22)</f>
        <v>552</v>
      </c>
      <c r="N19" s="94">
        <f>SUM(N20:N22)</f>
        <v>620</v>
      </c>
      <c r="O19" s="92">
        <f>N7</f>
        <v>558</v>
      </c>
      <c r="P19" s="70" t="str">
        <f>B7</f>
        <v>Würth</v>
      </c>
      <c r="Q19" s="71">
        <f>SUM(Q20:Q22)</f>
        <v>474</v>
      </c>
      <c r="R19" s="94">
        <f>SUM(R20:R22)</f>
        <v>542</v>
      </c>
      <c r="S19" s="92">
        <f>R23</f>
        <v>544</v>
      </c>
      <c r="T19" s="70" t="str">
        <f>B23</f>
        <v>Latestoil</v>
      </c>
      <c r="U19" s="71">
        <f>SUM(U20:U22)</f>
        <v>430</v>
      </c>
      <c r="V19" s="94">
        <f>SUM(V20:V22)</f>
        <v>498</v>
      </c>
      <c r="W19" s="92">
        <f>V27</f>
        <v>549</v>
      </c>
      <c r="X19" s="70" t="str">
        <f>B27</f>
        <v>Aru Rail</v>
      </c>
      <c r="Y19" s="73">
        <f t="shared" si="0"/>
        <v>2669</v>
      </c>
      <c r="Z19" s="71">
        <f>SUM(Z20:Z22)</f>
        <v>2329</v>
      </c>
      <c r="AA19" s="91">
        <f>AVERAGE(AA20,AA21,AA22)</f>
        <v>177.9333333333333</v>
      </c>
      <c r="AB19" s="75">
        <f>AVERAGE(AB20,AB21,AB22)</f>
        <v>155.26666666666668</v>
      </c>
      <c r="AC19" s="382">
        <f>G20+K20+O20+S20+W20</f>
        <v>1</v>
      </c>
    </row>
    <row r="20" spans="2:29" s="62" customFormat="1" ht="17.25" customHeight="1">
      <c r="B20" s="361" t="s">
        <v>125</v>
      </c>
      <c r="C20" s="361"/>
      <c r="D20" s="76">
        <v>5</v>
      </c>
      <c r="E20" s="79">
        <v>166</v>
      </c>
      <c r="F20" s="78">
        <f>D20+E20</f>
        <v>171</v>
      </c>
      <c r="G20" s="373">
        <v>0</v>
      </c>
      <c r="H20" s="374"/>
      <c r="I20" s="79">
        <v>179</v>
      </c>
      <c r="J20" s="78">
        <f>D20+I20</f>
        <v>184</v>
      </c>
      <c r="K20" s="373">
        <v>0</v>
      </c>
      <c r="L20" s="374"/>
      <c r="M20" s="79">
        <v>212</v>
      </c>
      <c r="N20" s="78">
        <f>D20+M20</f>
        <v>217</v>
      </c>
      <c r="O20" s="373">
        <v>1</v>
      </c>
      <c r="P20" s="374"/>
      <c r="Q20" s="77">
        <v>200</v>
      </c>
      <c r="R20" s="80">
        <f aca="true" t="shared" si="1" ref="R20:R30">D20+Q20</f>
        <v>205</v>
      </c>
      <c r="S20" s="373">
        <v>0</v>
      </c>
      <c r="T20" s="374"/>
      <c r="U20" s="77">
        <v>147</v>
      </c>
      <c r="V20" s="80">
        <f>D20+U20</f>
        <v>152</v>
      </c>
      <c r="W20" s="373">
        <v>0</v>
      </c>
      <c r="X20" s="374"/>
      <c r="Y20" s="78">
        <f t="shared" si="0"/>
        <v>929</v>
      </c>
      <c r="Z20" s="79">
        <f>E20+I20+M20+Q20+U20</f>
        <v>904</v>
      </c>
      <c r="AA20" s="81">
        <f>AVERAGE(F20,J20,N20,R20,V20)</f>
        <v>185.8</v>
      </c>
      <c r="AB20" s="82">
        <f>AVERAGE(F20,J20,N20,R20,V20)-D20</f>
        <v>180.8</v>
      </c>
      <c r="AC20" s="383"/>
    </row>
    <row r="21" spans="2:29" s="62" customFormat="1" ht="17.25" customHeight="1">
      <c r="B21" s="361" t="s">
        <v>170</v>
      </c>
      <c r="C21" s="361"/>
      <c r="D21" s="76">
        <v>30</v>
      </c>
      <c r="E21" s="95">
        <v>146</v>
      </c>
      <c r="F21" s="78">
        <f>D21+E21</f>
        <v>176</v>
      </c>
      <c r="G21" s="375"/>
      <c r="H21" s="376"/>
      <c r="I21" s="79">
        <v>139</v>
      </c>
      <c r="J21" s="78">
        <f>D21+I21</f>
        <v>169</v>
      </c>
      <c r="K21" s="375"/>
      <c r="L21" s="376"/>
      <c r="M21" s="79">
        <v>173</v>
      </c>
      <c r="N21" s="78">
        <f>D21+M21</f>
        <v>203</v>
      </c>
      <c r="O21" s="375"/>
      <c r="P21" s="376"/>
      <c r="Q21" s="77">
        <v>145</v>
      </c>
      <c r="R21" s="80">
        <f t="shared" si="1"/>
        <v>175</v>
      </c>
      <c r="S21" s="375"/>
      <c r="T21" s="376"/>
      <c r="U21" s="77">
        <v>147</v>
      </c>
      <c r="V21" s="80">
        <f>D21+U21</f>
        <v>177</v>
      </c>
      <c r="W21" s="375"/>
      <c r="X21" s="376"/>
      <c r="Y21" s="78">
        <f t="shared" si="0"/>
        <v>900</v>
      </c>
      <c r="Z21" s="79">
        <f>E21+I21+M21+Q21+U21</f>
        <v>750</v>
      </c>
      <c r="AA21" s="81">
        <f>AVERAGE(F21,J21,N21,R21,V21)</f>
        <v>180</v>
      </c>
      <c r="AB21" s="82">
        <f>AVERAGE(F21,J21,N21,R21,V21)-D21</f>
        <v>150</v>
      </c>
      <c r="AC21" s="383"/>
    </row>
    <row r="22" spans="2:29" s="62" customFormat="1" ht="17.25" customHeight="1" thickBot="1">
      <c r="B22" s="370" t="s">
        <v>126</v>
      </c>
      <c r="C22" s="370"/>
      <c r="D22" s="83">
        <v>33</v>
      </c>
      <c r="E22" s="84">
        <v>116</v>
      </c>
      <c r="F22" s="78">
        <f>D22+E22</f>
        <v>149</v>
      </c>
      <c r="G22" s="377"/>
      <c r="H22" s="378"/>
      <c r="I22" s="86">
        <v>127</v>
      </c>
      <c r="J22" s="78">
        <f>D22+I22</f>
        <v>160</v>
      </c>
      <c r="K22" s="377"/>
      <c r="L22" s="378"/>
      <c r="M22" s="86">
        <v>167</v>
      </c>
      <c r="N22" s="78">
        <f>D22+M22</f>
        <v>200</v>
      </c>
      <c r="O22" s="377"/>
      <c r="P22" s="378"/>
      <c r="Q22" s="77">
        <v>129</v>
      </c>
      <c r="R22" s="80">
        <f t="shared" si="1"/>
        <v>162</v>
      </c>
      <c r="S22" s="377"/>
      <c r="T22" s="378"/>
      <c r="U22" s="77">
        <v>136</v>
      </c>
      <c r="V22" s="80">
        <f>D22+U22</f>
        <v>169</v>
      </c>
      <c r="W22" s="377"/>
      <c r="X22" s="378"/>
      <c r="Y22" s="85">
        <f t="shared" si="0"/>
        <v>840</v>
      </c>
      <c r="Z22" s="86">
        <f>E22+I22+M22+Q22+U22</f>
        <v>675</v>
      </c>
      <c r="AA22" s="87">
        <f>AVERAGE(F22,J22,N22,R22,V22)</f>
        <v>168</v>
      </c>
      <c r="AB22" s="88">
        <f>AVERAGE(F22,J22,N22,R22,V22)-D22</f>
        <v>135</v>
      </c>
      <c r="AC22" s="384"/>
    </row>
    <row r="23" spans="2:29" s="62" customFormat="1" ht="48" customHeight="1">
      <c r="B23" s="389" t="s">
        <v>58</v>
      </c>
      <c r="C23" s="389"/>
      <c r="D23" s="63">
        <f>SUM(D24:D26)</f>
        <v>59</v>
      </c>
      <c r="E23" s="106">
        <f>SUM(E24:E26)</f>
        <v>434</v>
      </c>
      <c r="F23" s="92">
        <f>SUM(F24:F26)</f>
        <v>493</v>
      </c>
      <c r="G23" s="92">
        <f>F11</f>
        <v>576</v>
      </c>
      <c r="H23" s="70" t="str">
        <f>B11</f>
        <v>Toode </v>
      </c>
      <c r="I23" s="64">
        <f>SUM(I24:I26)</f>
        <v>437</v>
      </c>
      <c r="J23" s="92">
        <f>SUM(J24:J26)</f>
        <v>496</v>
      </c>
      <c r="K23" s="92">
        <f>J7</f>
        <v>646</v>
      </c>
      <c r="L23" s="70" t="str">
        <f>B7</f>
        <v>Würth</v>
      </c>
      <c r="M23" s="72">
        <f>M53114</f>
        <v>0</v>
      </c>
      <c r="N23" s="93">
        <f>SUM(N24:N26)</f>
        <v>513</v>
      </c>
      <c r="O23" s="92">
        <f>N27</f>
        <v>547</v>
      </c>
      <c r="P23" s="70" t="str">
        <f>B27</f>
        <v>Aru Rail</v>
      </c>
      <c r="Q23" s="71">
        <f>SUM(Q24:Q26)</f>
        <v>485</v>
      </c>
      <c r="R23" s="93">
        <f>SUM(R24:R26)</f>
        <v>544</v>
      </c>
      <c r="S23" s="92">
        <f>R19</f>
        <v>542</v>
      </c>
      <c r="T23" s="70" t="str">
        <f>B19</f>
        <v>Verx</v>
      </c>
      <c r="U23" s="71">
        <f>SUM(U24:U26)</f>
        <v>475</v>
      </c>
      <c r="V23" s="93">
        <f>SUM(V24:V26)</f>
        <v>534</v>
      </c>
      <c r="W23" s="92">
        <f>V15</f>
        <v>485</v>
      </c>
      <c r="X23" s="70" t="str">
        <f>B15</f>
        <v>Dan Arpo  -30</v>
      </c>
      <c r="Y23" s="73">
        <f t="shared" si="0"/>
        <v>2580</v>
      </c>
      <c r="Z23" s="71">
        <f>SUM(Z24:Z26)</f>
        <v>2285</v>
      </c>
      <c r="AA23" s="91">
        <f>AVERAGE(AA24,AA25,AA26)</f>
        <v>172</v>
      </c>
      <c r="AB23" s="75">
        <f>AVERAGE(AB24,AB25,AB26)</f>
        <v>152.33333333333334</v>
      </c>
      <c r="AC23" s="382">
        <f>G24+K24+O24+S24+W24</f>
        <v>2</v>
      </c>
    </row>
    <row r="24" spans="2:29" s="62" customFormat="1" ht="17.25" customHeight="1">
      <c r="B24" s="361" t="s">
        <v>122</v>
      </c>
      <c r="C24" s="361"/>
      <c r="D24" s="76">
        <v>18</v>
      </c>
      <c r="E24" s="79">
        <v>157</v>
      </c>
      <c r="F24" s="78">
        <f>D24+E24</f>
        <v>175</v>
      </c>
      <c r="G24" s="373">
        <v>0</v>
      </c>
      <c r="H24" s="374"/>
      <c r="I24" s="79">
        <v>141</v>
      </c>
      <c r="J24" s="78">
        <f>D24+I24</f>
        <v>159</v>
      </c>
      <c r="K24" s="373">
        <v>0</v>
      </c>
      <c r="L24" s="374"/>
      <c r="M24" s="79">
        <v>149</v>
      </c>
      <c r="N24" s="78">
        <f>D24+M24</f>
        <v>167</v>
      </c>
      <c r="O24" s="373">
        <v>0</v>
      </c>
      <c r="P24" s="374"/>
      <c r="Q24" s="77">
        <v>182</v>
      </c>
      <c r="R24" s="80">
        <f t="shared" si="1"/>
        <v>200</v>
      </c>
      <c r="S24" s="373">
        <v>1</v>
      </c>
      <c r="T24" s="374"/>
      <c r="U24" s="77">
        <v>162</v>
      </c>
      <c r="V24" s="80">
        <f>D24+U24</f>
        <v>180</v>
      </c>
      <c r="W24" s="373">
        <v>1</v>
      </c>
      <c r="X24" s="374"/>
      <c r="Y24" s="78">
        <f t="shared" si="0"/>
        <v>881</v>
      </c>
      <c r="Z24" s="79">
        <f>E24+I24+M24+Q24+U24</f>
        <v>791</v>
      </c>
      <c r="AA24" s="81">
        <f>AVERAGE(F24,J24,N24,R24,V24)</f>
        <v>176.2</v>
      </c>
      <c r="AB24" s="82">
        <f>AVERAGE(F24,J24,N24,R24,V24)-D24</f>
        <v>158.2</v>
      </c>
      <c r="AC24" s="383"/>
    </row>
    <row r="25" spans="2:29" s="62" customFormat="1" ht="17.25" customHeight="1">
      <c r="B25" s="361" t="s">
        <v>123</v>
      </c>
      <c r="C25" s="361"/>
      <c r="D25" s="76">
        <v>38</v>
      </c>
      <c r="E25" s="77">
        <v>94</v>
      </c>
      <c r="F25" s="78">
        <f>D25+E25</f>
        <v>132</v>
      </c>
      <c r="G25" s="375"/>
      <c r="H25" s="376"/>
      <c r="I25" s="79">
        <v>134</v>
      </c>
      <c r="J25" s="78">
        <f>D25+I25</f>
        <v>172</v>
      </c>
      <c r="K25" s="375"/>
      <c r="L25" s="376"/>
      <c r="M25" s="79">
        <v>117</v>
      </c>
      <c r="N25" s="78">
        <f>D25+M25</f>
        <v>155</v>
      </c>
      <c r="O25" s="375"/>
      <c r="P25" s="376"/>
      <c r="Q25" s="77">
        <v>157</v>
      </c>
      <c r="R25" s="80">
        <f t="shared" si="1"/>
        <v>195</v>
      </c>
      <c r="S25" s="375"/>
      <c r="T25" s="376"/>
      <c r="U25" s="77">
        <v>124</v>
      </c>
      <c r="V25" s="80">
        <f>D25+U25</f>
        <v>162</v>
      </c>
      <c r="W25" s="375"/>
      <c r="X25" s="376"/>
      <c r="Y25" s="78">
        <f t="shared" si="0"/>
        <v>816</v>
      </c>
      <c r="Z25" s="79">
        <f>E25+I25+M25+Q25+U25</f>
        <v>626</v>
      </c>
      <c r="AA25" s="81">
        <f>AVERAGE(F25,J25,N25,R25,V25)</f>
        <v>163.2</v>
      </c>
      <c r="AB25" s="82">
        <f>AVERAGE(F25,J25,N25,R25,V25)-D25</f>
        <v>125.19999999999999</v>
      </c>
      <c r="AC25" s="383"/>
    </row>
    <row r="26" spans="2:29" s="62" customFormat="1" ht="17.25" customHeight="1" thickBot="1">
      <c r="B26" s="370" t="s">
        <v>124</v>
      </c>
      <c r="C26" s="370"/>
      <c r="D26" s="83">
        <v>3</v>
      </c>
      <c r="E26" s="84">
        <v>183</v>
      </c>
      <c r="F26" s="78">
        <f>D26+E26</f>
        <v>186</v>
      </c>
      <c r="G26" s="377"/>
      <c r="H26" s="378"/>
      <c r="I26" s="86">
        <v>162</v>
      </c>
      <c r="J26" s="78">
        <f>D26+I26</f>
        <v>165</v>
      </c>
      <c r="K26" s="377"/>
      <c r="L26" s="378"/>
      <c r="M26" s="86">
        <v>188</v>
      </c>
      <c r="N26" s="78">
        <f>D26+M26</f>
        <v>191</v>
      </c>
      <c r="O26" s="377"/>
      <c r="P26" s="378"/>
      <c r="Q26" s="77">
        <v>146</v>
      </c>
      <c r="R26" s="80">
        <f t="shared" si="1"/>
        <v>149</v>
      </c>
      <c r="S26" s="377"/>
      <c r="T26" s="378"/>
      <c r="U26" s="77">
        <v>189</v>
      </c>
      <c r="V26" s="80">
        <f>D26+U26</f>
        <v>192</v>
      </c>
      <c r="W26" s="377"/>
      <c r="X26" s="378"/>
      <c r="Y26" s="85">
        <f t="shared" si="0"/>
        <v>883</v>
      </c>
      <c r="Z26" s="86">
        <f>E26+I26+M26+Q26+U26</f>
        <v>868</v>
      </c>
      <c r="AA26" s="87">
        <f>AVERAGE(F26,J26,N26,R26,V26)</f>
        <v>176.6</v>
      </c>
      <c r="AB26" s="88">
        <f>AVERAGE(F26,J26,N26,R26,V26)-D26</f>
        <v>173.6</v>
      </c>
      <c r="AC26" s="384"/>
    </row>
    <row r="27" spans="2:29" s="62" customFormat="1" ht="49.5" customHeight="1">
      <c r="B27" s="380" t="s">
        <v>151</v>
      </c>
      <c r="C27" s="381"/>
      <c r="D27" s="63">
        <f>SUM(D28:D30)</f>
        <v>77</v>
      </c>
      <c r="E27" s="106">
        <f>SUM(E28:E30)</f>
        <v>503</v>
      </c>
      <c r="F27" s="92">
        <f>SUM(F28:F30)</f>
        <v>580</v>
      </c>
      <c r="G27" s="92">
        <f>F7</f>
        <v>590</v>
      </c>
      <c r="H27" s="70" t="str">
        <f>B7</f>
        <v>Würth</v>
      </c>
      <c r="I27" s="64">
        <f>SUM(I28:I30)</f>
        <v>485</v>
      </c>
      <c r="J27" s="92">
        <f>SUM(J28:J30)</f>
        <v>562</v>
      </c>
      <c r="K27" s="92">
        <f>J15</f>
        <v>532</v>
      </c>
      <c r="L27" s="70" t="str">
        <f>B15</f>
        <v>Dan Arpo  -30</v>
      </c>
      <c r="M27" s="72">
        <f>SUM(M28:M30)</f>
        <v>470</v>
      </c>
      <c r="N27" s="94">
        <f>SUM(N28:N30)</f>
        <v>547</v>
      </c>
      <c r="O27" s="92">
        <f>N23</f>
        <v>513</v>
      </c>
      <c r="P27" s="70" t="str">
        <f>B23</f>
        <v>Latestoil</v>
      </c>
      <c r="Q27" s="71">
        <f>SUM(Q28:Q30)</f>
        <v>438</v>
      </c>
      <c r="R27" s="94">
        <f>SUM(R28:R30)</f>
        <v>515</v>
      </c>
      <c r="S27" s="92">
        <f>R11</f>
        <v>633</v>
      </c>
      <c r="T27" s="70" t="str">
        <f>B11</f>
        <v>Toode </v>
      </c>
      <c r="U27" s="71">
        <f>SUM(U28:U30)</f>
        <v>472</v>
      </c>
      <c r="V27" s="94">
        <f>SUM(V28:V30)</f>
        <v>549</v>
      </c>
      <c r="W27" s="92">
        <f>V19</f>
        <v>498</v>
      </c>
      <c r="X27" s="70" t="str">
        <f>B19</f>
        <v>Verx</v>
      </c>
      <c r="Y27" s="73">
        <f t="shared" si="0"/>
        <v>2753</v>
      </c>
      <c r="Z27" s="71">
        <f>SUM(Z28:Z30)</f>
        <v>2368</v>
      </c>
      <c r="AA27" s="91">
        <f>AVERAGE(AA28,AA29,AA30)</f>
        <v>183.53333333333333</v>
      </c>
      <c r="AB27" s="75">
        <f>AVERAGE(AB28,AB29,AB30)</f>
        <v>157.86666666666667</v>
      </c>
      <c r="AC27" s="382">
        <f>G28+K28+O28+S28+W28</f>
        <v>3</v>
      </c>
    </row>
    <row r="28" spans="2:29" s="62" customFormat="1" ht="17.25" customHeight="1">
      <c r="B28" s="355" t="s">
        <v>152</v>
      </c>
      <c r="C28" s="356"/>
      <c r="D28" s="76">
        <v>18</v>
      </c>
      <c r="E28" s="77">
        <v>182</v>
      </c>
      <c r="F28" s="78">
        <f>D28+E28</f>
        <v>200</v>
      </c>
      <c r="G28" s="373">
        <v>0</v>
      </c>
      <c r="H28" s="374"/>
      <c r="I28" s="79">
        <v>184</v>
      </c>
      <c r="J28" s="78">
        <f>D28+I28</f>
        <v>202</v>
      </c>
      <c r="K28" s="373">
        <v>1</v>
      </c>
      <c r="L28" s="374"/>
      <c r="M28" s="79">
        <v>185</v>
      </c>
      <c r="N28" s="78">
        <f>D28+M28</f>
        <v>203</v>
      </c>
      <c r="O28" s="373">
        <v>1</v>
      </c>
      <c r="P28" s="374"/>
      <c r="Q28" s="77">
        <v>155</v>
      </c>
      <c r="R28" s="80">
        <f t="shared" si="1"/>
        <v>173</v>
      </c>
      <c r="S28" s="373">
        <v>0</v>
      </c>
      <c r="T28" s="374"/>
      <c r="U28" s="77">
        <v>136</v>
      </c>
      <c r="V28" s="80">
        <f>D28+U28</f>
        <v>154</v>
      </c>
      <c r="W28" s="373">
        <v>1</v>
      </c>
      <c r="X28" s="374"/>
      <c r="Y28" s="78">
        <f>F28+J28+N28+R28+V28</f>
        <v>932</v>
      </c>
      <c r="Z28" s="79">
        <f>E28+I28+M28+Q28+U28</f>
        <v>842</v>
      </c>
      <c r="AA28" s="81">
        <f>AVERAGE(F28,J28,N28,R28,V28)</f>
        <v>186.4</v>
      </c>
      <c r="AB28" s="82">
        <f>AVERAGE(F28,J28,N28,R28,V28)-D28</f>
        <v>168.4</v>
      </c>
      <c r="AC28" s="383"/>
    </row>
    <row r="29" spans="2:29" s="62" customFormat="1" ht="17.25" customHeight="1">
      <c r="B29" s="371" t="s">
        <v>179</v>
      </c>
      <c r="C29" s="372"/>
      <c r="D29" s="76">
        <v>23</v>
      </c>
      <c r="E29" s="77">
        <v>160</v>
      </c>
      <c r="F29" s="78">
        <f>D29+E29</f>
        <v>183</v>
      </c>
      <c r="G29" s="375"/>
      <c r="H29" s="376"/>
      <c r="I29" s="79">
        <v>143</v>
      </c>
      <c r="J29" s="78">
        <f>D29+I29</f>
        <v>166</v>
      </c>
      <c r="K29" s="375"/>
      <c r="L29" s="376"/>
      <c r="M29" s="79">
        <v>148</v>
      </c>
      <c r="N29" s="78">
        <f>D29+M29</f>
        <v>171</v>
      </c>
      <c r="O29" s="375"/>
      <c r="P29" s="376"/>
      <c r="Q29" s="77">
        <v>167</v>
      </c>
      <c r="R29" s="80">
        <f t="shared" si="1"/>
        <v>190</v>
      </c>
      <c r="S29" s="375"/>
      <c r="T29" s="376"/>
      <c r="U29" s="77">
        <v>170</v>
      </c>
      <c r="V29" s="80">
        <f>D29+U29</f>
        <v>193</v>
      </c>
      <c r="W29" s="375"/>
      <c r="X29" s="376"/>
      <c r="Y29" s="78">
        <f>F29+J29+N29+R29+V29</f>
        <v>903</v>
      </c>
      <c r="Z29" s="79">
        <f>E29+I29+M29+Q29+U29</f>
        <v>788</v>
      </c>
      <c r="AA29" s="81">
        <f>AVERAGE(F29,J29,N29,R29,V29)</f>
        <v>180.6</v>
      </c>
      <c r="AB29" s="82">
        <f>AVERAGE(F29,J29,N29,R29,V29)-D29</f>
        <v>157.6</v>
      </c>
      <c r="AC29" s="383"/>
    </row>
    <row r="30" spans="2:29" s="62" customFormat="1" ht="17.25" customHeight="1" thickBot="1">
      <c r="B30" s="366" t="s">
        <v>153</v>
      </c>
      <c r="C30" s="367"/>
      <c r="D30" s="83">
        <v>36</v>
      </c>
      <c r="E30" s="84">
        <v>161</v>
      </c>
      <c r="F30" s="85">
        <f>D30+E30</f>
        <v>197</v>
      </c>
      <c r="G30" s="377"/>
      <c r="H30" s="378"/>
      <c r="I30" s="86">
        <v>158</v>
      </c>
      <c r="J30" s="85">
        <f>D30+I30</f>
        <v>194</v>
      </c>
      <c r="K30" s="377"/>
      <c r="L30" s="378"/>
      <c r="M30" s="86">
        <v>137</v>
      </c>
      <c r="N30" s="85">
        <f>D30+M30</f>
        <v>173</v>
      </c>
      <c r="O30" s="377"/>
      <c r="P30" s="378"/>
      <c r="Q30" s="86">
        <v>116</v>
      </c>
      <c r="R30" s="85">
        <f t="shared" si="1"/>
        <v>152</v>
      </c>
      <c r="S30" s="377"/>
      <c r="T30" s="378"/>
      <c r="U30" s="86">
        <v>166</v>
      </c>
      <c r="V30" s="85">
        <f>D30+U30</f>
        <v>202</v>
      </c>
      <c r="W30" s="377"/>
      <c r="X30" s="378"/>
      <c r="Y30" s="85">
        <f>F30+J30+N30+R30+V30</f>
        <v>918</v>
      </c>
      <c r="Z30" s="86">
        <f>E30+I30+M30+Q30+U30</f>
        <v>738</v>
      </c>
      <c r="AA30" s="87">
        <f>AVERAGE(F30,J30,N30,R30,V30)</f>
        <v>183.6</v>
      </c>
      <c r="AB30" s="88">
        <f>AVERAGE(F30,J30,N30,R30,V30)-D30</f>
        <v>147.6</v>
      </c>
      <c r="AC30" s="384"/>
    </row>
    <row r="31" spans="2:29" s="62" customFormat="1" ht="17.25" customHeight="1">
      <c r="B31" s="96"/>
      <c r="C31" s="96"/>
      <c r="D31" s="97"/>
      <c r="E31" s="98"/>
      <c r="F31" s="99"/>
      <c r="G31" s="100"/>
      <c r="H31" s="100"/>
      <c r="I31" s="98"/>
      <c r="J31" s="99"/>
      <c r="K31" s="100"/>
      <c r="L31" s="100"/>
      <c r="M31" s="98"/>
      <c r="N31" s="99"/>
      <c r="O31" s="100"/>
      <c r="P31" s="100"/>
      <c r="Q31" s="98"/>
      <c r="R31" s="99"/>
      <c r="S31" s="100"/>
      <c r="T31" s="100"/>
      <c r="U31" s="98"/>
      <c r="V31" s="99"/>
      <c r="W31" s="100"/>
      <c r="X31" s="100"/>
      <c r="Y31" s="99"/>
      <c r="Z31" s="109"/>
      <c r="AA31" s="102"/>
      <c r="AB31" s="101"/>
      <c r="AC31" s="103"/>
    </row>
    <row r="32" spans="2:29" s="62" customFormat="1" ht="17.25" customHeight="1">
      <c r="B32" s="96"/>
      <c r="C32" s="96"/>
      <c r="D32" s="97"/>
      <c r="E32" s="98"/>
      <c r="F32" s="99"/>
      <c r="G32" s="100"/>
      <c r="H32" s="100"/>
      <c r="I32" s="98"/>
      <c r="J32" s="99"/>
      <c r="K32" s="100"/>
      <c r="L32" s="100"/>
      <c r="M32" s="98"/>
      <c r="N32" s="99"/>
      <c r="O32" s="100"/>
      <c r="P32" s="100"/>
      <c r="Q32" s="98"/>
      <c r="R32" s="99"/>
      <c r="S32" s="100"/>
      <c r="T32" s="100"/>
      <c r="U32" s="98"/>
      <c r="V32" s="99"/>
      <c r="W32" s="100"/>
      <c r="X32" s="100"/>
      <c r="Y32" s="99"/>
      <c r="Z32" s="109"/>
      <c r="AA32" s="102"/>
      <c r="AB32" s="101"/>
      <c r="AC32" s="103"/>
    </row>
    <row r="33" spans="2:29" s="62" customFormat="1" ht="17.25" customHeight="1">
      <c r="B33" s="96"/>
      <c r="C33" s="96"/>
      <c r="D33" s="97"/>
      <c r="E33" s="98"/>
      <c r="F33" s="99"/>
      <c r="G33" s="100"/>
      <c r="H33" s="100"/>
      <c r="I33" s="98"/>
      <c r="J33" s="99"/>
      <c r="K33" s="100"/>
      <c r="L33" s="100"/>
      <c r="M33" s="98"/>
      <c r="N33" s="99"/>
      <c r="O33" s="100"/>
      <c r="P33" s="100"/>
      <c r="Q33" s="98"/>
      <c r="R33" s="99"/>
      <c r="S33" s="100"/>
      <c r="T33" s="100"/>
      <c r="U33" s="98"/>
      <c r="V33" s="99"/>
      <c r="W33" s="100"/>
      <c r="X33" s="100"/>
      <c r="Y33" s="99"/>
      <c r="Z33" s="109"/>
      <c r="AA33" s="102"/>
      <c r="AB33" s="101"/>
      <c r="AC33" s="103"/>
    </row>
    <row r="34" spans="2:29" ht="17.25" customHeight="1">
      <c r="B34" s="1"/>
      <c r="C34" s="1"/>
      <c r="D34" s="1"/>
      <c r="E34" s="42"/>
      <c r="F34" s="43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42"/>
    </row>
    <row r="35" spans="2:29" ht="17.25" customHeight="1">
      <c r="B35" s="186"/>
      <c r="C35" s="186"/>
      <c r="D35" s="1"/>
      <c r="E35" s="42"/>
      <c r="F35" s="398" t="s">
        <v>224</v>
      </c>
      <c r="G35" s="398"/>
      <c r="H35" s="398"/>
      <c r="I35" s="398"/>
      <c r="J35" s="398"/>
      <c r="K35" s="398"/>
      <c r="L35" s="398"/>
      <c r="M35" s="398"/>
      <c r="N35" s="398"/>
      <c r="O35" s="398"/>
      <c r="P35" s="398"/>
      <c r="Q35" s="398"/>
      <c r="R35" s="398"/>
      <c r="S35" s="1"/>
      <c r="T35" s="1"/>
      <c r="U35" s="1"/>
      <c r="V35" s="1"/>
      <c r="W35" s="392" t="s">
        <v>79</v>
      </c>
      <c r="X35" s="392"/>
      <c r="Y35" s="392"/>
      <c r="Z35" s="392"/>
      <c r="AA35" s="1"/>
      <c r="AB35" s="1"/>
      <c r="AC35" s="42"/>
    </row>
    <row r="36" spans="2:29" ht="34.5" customHeight="1" thickBot="1">
      <c r="B36" s="204" t="s">
        <v>66</v>
      </c>
      <c r="C36" s="205"/>
      <c r="D36" s="1"/>
      <c r="E36" s="42"/>
      <c r="F36" s="398"/>
      <c r="G36" s="398"/>
      <c r="H36" s="398"/>
      <c r="I36" s="398"/>
      <c r="J36" s="398"/>
      <c r="K36" s="398"/>
      <c r="L36" s="398"/>
      <c r="M36" s="398"/>
      <c r="N36" s="398"/>
      <c r="O36" s="398"/>
      <c r="P36" s="398"/>
      <c r="Q36" s="398"/>
      <c r="R36" s="398"/>
      <c r="S36" s="1"/>
      <c r="T36" s="1"/>
      <c r="U36" s="1"/>
      <c r="V36" s="1"/>
      <c r="W36" s="393"/>
      <c r="X36" s="393"/>
      <c r="Y36" s="393"/>
      <c r="Z36" s="393"/>
      <c r="AA36" s="1"/>
      <c r="AB36" s="1"/>
      <c r="AC36" s="42"/>
    </row>
    <row r="37" spans="2:29" s="44" customFormat="1" ht="17.25" customHeight="1">
      <c r="B37" s="416" t="s">
        <v>1</v>
      </c>
      <c r="C37" s="435"/>
      <c r="D37" s="104" t="s">
        <v>31</v>
      </c>
      <c r="E37" s="45"/>
      <c r="F37" s="46" t="s">
        <v>35</v>
      </c>
      <c r="G37" s="396" t="s">
        <v>36</v>
      </c>
      <c r="H37" s="397"/>
      <c r="I37" s="47"/>
      <c r="J37" s="46" t="s">
        <v>37</v>
      </c>
      <c r="K37" s="396" t="s">
        <v>36</v>
      </c>
      <c r="L37" s="397"/>
      <c r="M37" s="48"/>
      <c r="N37" s="46" t="s">
        <v>38</v>
      </c>
      <c r="O37" s="396" t="s">
        <v>36</v>
      </c>
      <c r="P37" s="397"/>
      <c r="Q37" s="48"/>
      <c r="R37" s="46" t="s">
        <v>39</v>
      </c>
      <c r="S37" s="396" t="s">
        <v>36</v>
      </c>
      <c r="T37" s="397"/>
      <c r="U37" s="49"/>
      <c r="V37" s="46" t="s">
        <v>40</v>
      </c>
      <c r="W37" s="396" t="s">
        <v>36</v>
      </c>
      <c r="X37" s="397"/>
      <c r="Y37" s="110" t="s">
        <v>41</v>
      </c>
      <c r="Z37" s="50"/>
      <c r="AA37" s="51" t="s">
        <v>42</v>
      </c>
      <c r="AB37" s="52" t="s">
        <v>43</v>
      </c>
      <c r="AC37" s="277" t="s">
        <v>41</v>
      </c>
    </row>
    <row r="38" spans="2:29" s="44" customFormat="1" ht="17.25" customHeight="1" thickBot="1">
      <c r="B38" s="390" t="s">
        <v>44</v>
      </c>
      <c r="C38" s="434"/>
      <c r="D38" s="270"/>
      <c r="E38" s="53"/>
      <c r="F38" s="54" t="s">
        <v>45</v>
      </c>
      <c r="G38" s="387" t="s">
        <v>46</v>
      </c>
      <c r="H38" s="388"/>
      <c r="I38" s="55"/>
      <c r="J38" s="54" t="s">
        <v>45</v>
      </c>
      <c r="K38" s="387" t="s">
        <v>46</v>
      </c>
      <c r="L38" s="388"/>
      <c r="M38" s="54"/>
      <c r="N38" s="54" t="s">
        <v>45</v>
      </c>
      <c r="O38" s="387" t="s">
        <v>46</v>
      </c>
      <c r="P38" s="388"/>
      <c r="Q38" s="54"/>
      <c r="R38" s="54" t="s">
        <v>45</v>
      </c>
      <c r="S38" s="387" t="s">
        <v>46</v>
      </c>
      <c r="T38" s="388"/>
      <c r="U38" s="56"/>
      <c r="V38" s="54" t="s">
        <v>45</v>
      </c>
      <c r="W38" s="387" t="s">
        <v>46</v>
      </c>
      <c r="X38" s="388"/>
      <c r="Y38" s="57" t="s">
        <v>45</v>
      </c>
      <c r="Z38" s="58" t="s">
        <v>47</v>
      </c>
      <c r="AA38" s="59" t="s">
        <v>48</v>
      </c>
      <c r="AB38" s="60" t="s">
        <v>49</v>
      </c>
      <c r="AC38" s="61" t="s">
        <v>50</v>
      </c>
    </row>
    <row r="39" spans="2:29" s="62" customFormat="1" ht="49.5" customHeight="1">
      <c r="B39" s="368" t="s">
        <v>60</v>
      </c>
      <c r="C39" s="369"/>
      <c r="D39" s="63">
        <f>SUM(D40:D42)</f>
        <v>42</v>
      </c>
      <c r="E39" s="64">
        <f>SUM(E40:E42)</f>
        <v>442</v>
      </c>
      <c r="F39" s="92">
        <f>SUM(F40:F42)</f>
        <v>484</v>
      </c>
      <c r="G39" s="66">
        <f>F59</f>
        <v>588</v>
      </c>
      <c r="H39" s="67" t="str">
        <f>B59</f>
        <v>Kunda Trans</v>
      </c>
      <c r="I39" s="68">
        <f>SUM(I40:I42)</f>
        <v>536</v>
      </c>
      <c r="J39" s="69">
        <f>SUM(J40:J42)</f>
        <v>578</v>
      </c>
      <c r="K39" s="69">
        <f>J55</f>
        <v>509</v>
      </c>
      <c r="L39" s="70" t="str">
        <f>B55</f>
        <v>Jeld Wen</v>
      </c>
      <c r="M39" s="72">
        <f>SUM(M40:M42)</f>
        <v>502</v>
      </c>
      <c r="N39" s="66">
        <f>SUM(N40:N42)</f>
        <v>544</v>
      </c>
      <c r="O39" s="66">
        <f>N51</f>
        <v>528</v>
      </c>
      <c r="P39" s="67" t="str">
        <f>B51</f>
        <v>Topauto</v>
      </c>
      <c r="Q39" s="72">
        <f>SUM(Q40:Q42)</f>
        <v>477</v>
      </c>
      <c r="R39" s="66">
        <f>SUM(R40:R42)</f>
        <v>519</v>
      </c>
      <c r="S39" s="66">
        <f>R47</f>
        <v>472</v>
      </c>
      <c r="T39" s="67" t="str">
        <f>B47</f>
        <v>Temper</v>
      </c>
      <c r="U39" s="72">
        <f>SUM(U40:U42)</f>
        <v>503</v>
      </c>
      <c r="V39" s="66">
        <f>SUM(V40:V42)</f>
        <v>545</v>
      </c>
      <c r="W39" s="66">
        <f>V43</f>
        <v>564</v>
      </c>
      <c r="X39" s="67" t="str">
        <f>B43</f>
        <v>Assar</v>
      </c>
      <c r="Y39" s="73">
        <f aca="true" t="shared" si="2" ref="Y39:Y59">F39+J39+N39+R39+V39</f>
        <v>2670</v>
      </c>
      <c r="Z39" s="71">
        <f>SUM(Z40:Z42)</f>
        <v>2460</v>
      </c>
      <c r="AA39" s="74">
        <f>AVERAGE(AA40,AA41,AA42)</f>
        <v>178</v>
      </c>
      <c r="AB39" s="75">
        <f>AVERAGE(AB40,AB41,AB42)</f>
        <v>164</v>
      </c>
      <c r="AC39" s="382">
        <f>G40+K40+O40+S40+W40</f>
        <v>3</v>
      </c>
    </row>
    <row r="40" spans="2:29" s="62" customFormat="1" ht="17.25" customHeight="1">
      <c r="B40" s="357" t="s">
        <v>136</v>
      </c>
      <c r="C40" s="354"/>
      <c r="D40" s="76">
        <v>27</v>
      </c>
      <c r="E40" s="77">
        <v>151</v>
      </c>
      <c r="F40" s="78">
        <f>D40+E40</f>
        <v>178</v>
      </c>
      <c r="G40" s="373">
        <v>0</v>
      </c>
      <c r="H40" s="374"/>
      <c r="I40" s="79">
        <v>146</v>
      </c>
      <c r="J40" s="78">
        <f>D40+I40</f>
        <v>173</v>
      </c>
      <c r="K40" s="373">
        <v>1</v>
      </c>
      <c r="L40" s="374"/>
      <c r="M40" s="79">
        <v>132</v>
      </c>
      <c r="N40" s="78">
        <f>D40+M40</f>
        <v>159</v>
      </c>
      <c r="O40" s="373">
        <v>1</v>
      </c>
      <c r="P40" s="374"/>
      <c r="Q40" s="79">
        <v>130</v>
      </c>
      <c r="R40" s="80">
        <f>D40+Q40</f>
        <v>157</v>
      </c>
      <c r="S40" s="373">
        <v>1</v>
      </c>
      <c r="T40" s="374"/>
      <c r="U40" s="77">
        <v>160</v>
      </c>
      <c r="V40" s="80">
        <f>D40+U40</f>
        <v>187</v>
      </c>
      <c r="W40" s="373">
        <v>0</v>
      </c>
      <c r="X40" s="374"/>
      <c r="Y40" s="78">
        <f t="shared" si="2"/>
        <v>854</v>
      </c>
      <c r="Z40" s="79">
        <f>E40+I40+M40+Q40+U40</f>
        <v>719</v>
      </c>
      <c r="AA40" s="81">
        <f>AVERAGE(F40,J40,N40,R40,V40)</f>
        <v>170.8</v>
      </c>
      <c r="AB40" s="82">
        <f>AVERAGE(F40,J40,N40,R40,V40)-D40</f>
        <v>143.8</v>
      </c>
      <c r="AC40" s="383"/>
    </row>
    <row r="41" spans="2:29" s="62" customFormat="1" ht="17.25" customHeight="1">
      <c r="B41" s="357" t="s">
        <v>173</v>
      </c>
      <c r="C41" s="354"/>
      <c r="D41" s="76">
        <v>0</v>
      </c>
      <c r="E41" s="77">
        <v>141</v>
      </c>
      <c r="F41" s="78">
        <f>D41+E41</f>
        <v>141</v>
      </c>
      <c r="G41" s="375"/>
      <c r="H41" s="376"/>
      <c r="I41" s="79">
        <v>211</v>
      </c>
      <c r="J41" s="78">
        <f>D41+I41</f>
        <v>211</v>
      </c>
      <c r="K41" s="375"/>
      <c r="L41" s="376"/>
      <c r="M41" s="79">
        <v>202</v>
      </c>
      <c r="N41" s="78">
        <f>D41+M41</f>
        <v>202</v>
      </c>
      <c r="O41" s="375"/>
      <c r="P41" s="376"/>
      <c r="Q41" s="77">
        <v>177</v>
      </c>
      <c r="R41" s="80">
        <f>D41+Q41</f>
        <v>177</v>
      </c>
      <c r="S41" s="375"/>
      <c r="T41" s="376"/>
      <c r="U41" s="77">
        <v>137</v>
      </c>
      <c r="V41" s="80">
        <f>D41+U41</f>
        <v>137</v>
      </c>
      <c r="W41" s="375"/>
      <c r="X41" s="376"/>
      <c r="Y41" s="78">
        <f t="shared" si="2"/>
        <v>868</v>
      </c>
      <c r="Z41" s="79">
        <f>E41+I41+M41+Q41+U41</f>
        <v>868</v>
      </c>
      <c r="AA41" s="81">
        <f>AVERAGE(F41,J41,N41,R41,V41)</f>
        <v>173.6</v>
      </c>
      <c r="AB41" s="82">
        <f>AVERAGE(F41,J41,N41,R41,V41)-D41</f>
        <v>173.6</v>
      </c>
      <c r="AC41" s="383"/>
    </row>
    <row r="42" spans="2:29" s="62" customFormat="1" ht="17.25" customHeight="1" thickBot="1">
      <c r="B42" s="362" t="s">
        <v>138</v>
      </c>
      <c r="C42" s="363"/>
      <c r="D42" s="83">
        <v>15</v>
      </c>
      <c r="E42" s="84">
        <v>150</v>
      </c>
      <c r="F42" s="85">
        <f>D42+E42</f>
        <v>165</v>
      </c>
      <c r="G42" s="377"/>
      <c r="H42" s="378"/>
      <c r="I42" s="86">
        <v>179</v>
      </c>
      <c r="J42" s="85">
        <f>D42+I42</f>
        <v>194</v>
      </c>
      <c r="K42" s="377"/>
      <c r="L42" s="378"/>
      <c r="M42" s="86">
        <v>168</v>
      </c>
      <c r="N42" s="85">
        <f>D42+M42</f>
        <v>183</v>
      </c>
      <c r="O42" s="377"/>
      <c r="P42" s="378"/>
      <c r="Q42" s="84">
        <v>170</v>
      </c>
      <c r="R42" s="85">
        <f>D42+Q42</f>
        <v>185</v>
      </c>
      <c r="S42" s="377"/>
      <c r="T42" s="378"/>
      <c r="U42" s="84">
        <v>206</v>
      </c>
      <c r="V42" s="85">
        <f>D42+U42</f>
        <v>221</v>
      </c>
      <c r="W42" s="377"/>
      <c r="X42" s="378"/>
      <c r="Y42" s="85">
        <f t="shared" si="2"/>
        <v>948</v>
      </c>
      <c r="Z42" s="86">
        <f>E42+I42+M42+Q42+U42</f>
        <v>873</v>
      </c>
      <c r="AA42" s="87">
        <f>AVERAGE(F42,J42,N42,R42,V42)</f>
        <v>189.6</v>
      </c>
      <c r="AB42" s="88">
        <f>AVERAGE(F42,J42,N42,R42,V42)-D42</f>
        <v>174.6</v>
      </c>
      <c r="AC42" s="384"/>
    </row>
    <row r="43" spans="2:29" s="62" customFormat="1" ht="48" customHeight="1">
      <c r="B43" s="368" t="s">
        <v>64</v>
      </c>
      <c r="C43" s="369"/>
      <c r="D43" s="63">
        <f>SUM(D44:D46)</f>
        <v>93</v>
      </c>
      <c r="E43" s="64">
        <f>SUM(E44:E46)</f>
        <v>485</v>
      </c>
      <c r="F43" s="66">
        <f>SUM(F44:F46)</f>
        <v>578</v>
      </c>
      <c r="G43" s="66">
        <f>F55</f>
        <v>559</v>
      </c>
      <c r="H43" s="67" t="str">
        <f>B55</f>
        <v>Jeld Wen</v>
      </c>
      <c r="I43" s="108">
        <f>SUM(I44:I46)</f>
        <v>494</v>
      </c>
      <c r="J43" s="69">
        <f>SUM(J44:J46)</f>
        <v>587</v>
      </c>
      <c r="K43" s="66">
        <f>J51</f>
        <v>521</v>
      </c>
      <c r="L43" s="67" t="str">
        <f>B51</f>
        <v>Topauto</v>
      </c>
      <c r="M43" s="72">
        <f>SUM(M44:M46)</f>
        <v>450</v>
      </c>
      <c r="N43" s="66">
        <f>SUM(N44:N46)</f>
        <v>543</v>
      </c>
      <c r="O43" s="66">
        <f>N47</f>
        <v>570</v>
      </c>
      <c r="P43" s="67" t="str">
        <f>B47</f>
        <v>Temper</v>
      </c>
      <c r="Q43" s="72">
        <f>SUM(Q44:Q46)</f>
        <v>453</v>
      </c>
      <c r="R43" s="66">
        <f>SUM(R44:R46)</f>
        <v>546</v>
      </c>
      <c r="S43" s="66">
        <f>R59</f>
        <v>605</v>
      </c>
      <c r="T43" s="67" t="str">
        <f>B59</f>
        <v>Kunda Trans</v>
      </c>
      <c r="U43" s="72">
        <f>SUM(U44:U46)</f>
        <v>471</v>
      </c>
      <c r="V43" s="66">
        <f>SUM(V44:V46)</f>
        <v>564</v>
      </c>
      <c r="W43" s="66">
        <f>V39</f>
        <v>545</v>
      </c>
      <c r="X43" s="67" t="str">
        <f>B39</f>
        <v>Telfer</v>
      </c>
      <c r="Y43" s="73">
        <f t="shared" si="2"/>
        <v>2818</v>
      </c>
      <c r="Z43" s="71">
        <f>SUM(Z44:Z46)</f>
        <v>2353</v>
      </c>
      <c r="AA43" s="91">
        <f>AVERAGE(AA44,AA45,AA46)</f>
        <v>187.86666666666667</v>
      </c>
      <c r="AB43" s="75">
        <f>AVERAGE(AB44,AB45,AB46)</f>
        <v>156.86666666666667</v>
      </c>
      <c r="AC43" s="382">
        <f>G44+K44+O44+S44+W44</f>
        <v>3</v>
      </c>
    </row>
    <row r="44" spans="2:29" s="62" customFormat="1" ht="17.25" customHeight="1">
      <c r="B44" s="215" t="s">
        <v>113</v>
      </c>
      <c r="C44" s="216"/>
      <c r="D44" s="76">
        <v>35</v>
      </c>
      <c r="E44" s="77">
        <v>153</v>
      </c>
      <c r="F44" s="78">
        <f>D44+E44</f>
        <v>188</v>
      </c>
      <c r="G44" s="373">
        <v>1</v>
      </c>
      <c r="H44" s="374"/>
      <c r="I44" s="79">
        <v>158</v>
      </c>
      <c r="J44" s="78">
        <f>D44+I44</f>
        <v>193</v>
      </c>
      <c r="K44" s="373">
        <v>1</v>
      </c>
      <c r="L44" s="374"/>
      <c r="M44" s="79">
        <v>117</v>
      </c>
      <c r="N44" s="78">
        <f>D44+M44</f>
        <v>152</v>
      </c>
      <c r="O44" s="373">
        <v>0</v>
      </c>
      <c r="P44" s="374"/>
      <c r="Q44" s="77">
        <v>139</v>
      </c>
      <c r="R44" s="80">
        <f>D44+Q44</f>
        <v>174</v>
      </c>
      <c r="S44" s="373">
        <v>0</v>
      </c>
      <c r="T44" s="374"/>
      <c r="U44" s="77">
        <v>170</v>
      </c>
      <c r="V44" s="80">
        <f>D44+U44</f>
        <v>205</v>
      </c>
      <c r="W44" s="373">
        <v>1</v>
      </c>
      <c r="X44" s="374"/>
      <c r="Y44" s="78">
        <f t="shared" si="2"/>
        <v>912</v>
      </c>
      <c r="Z44" s="79">
        <f>E44+I44+M44+Q44+U44</f>
        <v>737</v>
      </c>
      <c r="AA44" s="81">
        <f>AVERAGE(F44,J44,N44,R44,V44)</f>
        <v>182.4</v>
      </c>
      <c r="AB44" s="82">
        <f>AVERAGE(F44,J44,N44,R44,V44)-D44</f>
        <v>147.4</v>
      </c>
      <c r="AC44" s="383"/>
    </row>
    <row r="45" spans="2:29" s="62" customFormat="1" ht="17.25" customHeight="1">
      <c r="B45" s="357" t="s">
        <v>112</v>
      </c>
      <c r="C45" s="354"/>
      <c r="D45" s="76">
        <v>41</v>
      </c>
      <c r="E45" s="77">
        <v>162</v>
      </c>
      <c r="F45" s="78">
        <f>D45+E45</f>
        <v>203</v>
      </c>
      <c r="G45" s="375"/>
      <c r="H45" s="376"/>
      <c r="I45" s="79">
        <v>137</v>
      </c>
      <c r="J45" s="78">
        <f>D45+I45</f>
        <v>178</v>
      </c>
      <c r="K45" s="375"/>
      <c r="L45" s="376"/>
      <c r="M45" s="79">
        <v>116</v>
      </c>
      <c r="N45" s="78">
        <f>D45+M45</f>
        <v>157</v>
      </c>
      <c r="O45" s="375"/>
      <c r="P45" s="376"/>
      <c r="Q45" s="77">
        <v>147</v>
      </c>
      <c r="R45" s="80">
        <f>D45+Q45</f>
        <v>188</v>
      </c>
      <c r="S45" s="375"/>
      <c r="T45" s="376"/>
      <c r="U45" s="77">
        <v>121</v>
      </c>
      <c r="V45" s="80">
        <f>D45+U45</f>
        <v>162</v>
      </c>
      <c r="W45" s="375"/>
      <c r="X45" s="376"/>
      <c r="Y45" s="78">
        <f t="shared" si="2"/>
        <v>888</v>
      </c>
      <c r="Z45" s="79">
        <f>E45+I45+M45+Q45+U45</f>
        <v>683</v>
      </c>
      <c r="AA45" s="81">
        <f>AVERAGE(F45,J45,N45,R45,V45)</f>
        <v>177.6</v>
      </c>
      <c r="AB45" s="82">
        <f>AVERAGE(F45,J45,N45,R45,V45)-D45</f>
        <v>136.6</v>
      </c>
      <c r="AC45" s="383"/>
    </row>
    <row r="46" spans="2:29" s="62" customFormat="1" ht="17.25" customHeight="1" thickBot="1">
      <c r="B46" s="413" t="s">
        <v>104</v>
      </c>
      <c r="C46" s="414"/>
      <c r="D46" s="76">
        <v>17</v>
      </c>
      <c r="E46" s="84">
        <v>170</v>
      </c>
      <c r="F46" s="85">
        <f>D46+E46</f>
        <v>187</v>
      </c>
      <c r="G46" s="377"/>
      <c r="H46" s="378"/>
      <c r="I46" s="86">
        <v>199</v>
      </c>
      <c r="J46" s="85">
        <f>D46+I46</f>
        <v>216</v>
      </c>
      <c r="K46" s="377"/>
      <c r="L46" s="378"/>
      <c r="M46" s="86">
        <v>217</v>
      </c>
      <c r="N46" s="85">
        <f>D46+M46</f>
        <v>234</v>
      </c>
      <c r="O46" s="377"/>
      <c r="P46" s="378"/>
      <c r="Q46" s="84">
        <v>167</v>
      </c>
      <c r="R46" s="85">
        <f>D46+Q46</f>
        <v>184</v>
      </c>
      <c r="S46" s="377"/>
      <c r="T46" s="378"/>
      <c r="U46" s="84">
        <v>180</v>
      </c>
      <c r="V46" s="85">
        <f>D46+U46</f>
        <v>197</v>
      </c>
      <c r="W46" s="377"/>
      <c r="X46" s="378"/>
      <c r="Y46" s="85">
        <f t="shared" si="2"/>
        <v>1018</v>
      </c>
      <c r="Z46" s="86">
        <f>E46+I46+M46+Q46+U46</f>
        <v>933</v>
      </c>
      <c r="AA46" s="87">
        <f>AVERAGE(F46,J46,N46,R46,V46)</f>
        <v>203.6</v>
      </c>
      <c r="AB46" s="88">
        <f>AVERAGE(F46,J46,N46,R46,V46)-D46</f>
        <v>186.6</v>
      </c>
      <c r="AC46" s="384"/>
    </row>
    <row r="47" spans="2:29" s="62" customFormat="1" ht="49.5" customHeight="1">
      <c r="B47" s="402" t="s">
        <v>74</v>
      </c>
      <c r="C47" s="403"/>
      <c r="D47" s="63">
        <f>SUM(D48:D50)</f>
        <v>132</v>
      </c>
      <c r="E47" s="64">
        <f>SUM(E48:E50)</f>
        <v>388</v>
      </c>
      <c r="F47" s="66">
        <f>SUM(F48:F50)</f>
        <v>520</v>
      </c>
      <c r="G47" s="66">
        <f>F51</f>
        <v>507</v>
      </c>
      <c r="H47" s="67" t="str">
        <f>B51</f>
        <v>Topauto</v>
      </c>
      <c r="I47" s="108">
        <f>SUM(I48:I50)</f>
        <v>383</v>
      </c>
      <c r="J47" s="69">
        <f>SUM(J48:J50)</f>
        <v>515</v>
      </c>
      <c r="K47" s="66">
        <f>J59</f>
        <v>600</v>
      </c>
      <c r="L47" s="67" t="str">
        <f>B59</f>
        <v>Kunda Trans</v>
      </c>
      <c r="M47" s="72">
        <f>SUM(M48:M50)</f>
        <v>438</v>
      </c>
      <c r="N47" s="66">
        <f>SUM(N48:N50)</f>
        <v>570</v>
      </c>
      <c r="O47" s="66">
        <f>N43</f>
        <v>543</v>
      </c>
      <c r="P47" s="67" t="str">
        <f>B43</f>
        <v>Assar</v>
      </c>
      <c r="Q47" s="72">
        <f>SUM(Q48:Q50)</f>
        <v>340</v>
      </c>
      <c r="R47" s="66">
        <f>SUM(R48:R50)</f>
        <v>472</v>
      </c>
      <c r="S47" s="66">
        <f>R39</f>
        <v>519</v>
      </c>
      <c r="T47" s="67" t="str">
        <f>B39</f>
        <v>Telfer</v>
      </c>
      <c r="U47" s="72">
        <f>SUM(U48:U50)</f>
        <v>367</v>
      </c>
      <c r="V47" s="66">
        <f>SUM(V48:V50)</f>
        <v>499</v>
      </c>
      <c r="W47" s="66">
        <f>V55</f>
        <v>517</v>
      </c>
      <c r="X47" s="67" t="str">
        <f>B55</f>
        <v>Jeld Wen</v>
      </c>
      <c r="Y47" s="73">
        <f t="shared" si="2"/>
        <v>2576</v>
      </c>
      <c r="Z47" s="71">
        <f>SUM(Z48:Z50)</f>
        <v>1916</v>
      </c>
      <c r="AA47" s="91">
        <f>AVERAGE(AA48,AA49,AA50)</f>
        <v>171.73333333333335</v>
      </c>
      <c r="AB47" s="75">
        <f>AVERAGE(AB48,AB49,AB50)</f>
        <v>127.73333333333335</v>
      </c>
      <c r="AC47" s="382">
        <f>G48+K48+O48+S48+W48</f>
        <v>2</v>
      </c>
    </row>
    <row r="48" spans="2:29" s="62" customFormat="1" ht="17.25" customHeight="1">
      <c r="B48" s="357" t="s">
        <v>133</v>
      </c>
      <c r="C48" s="354"/>
      <c r="D48" s="76">
        <v>56</v>
      </c>
      <c r="E48" s="77">
        <v>103</v>
      </c>
      <c r="F48" s="78">
        <f>D48+E48</f>
        <v>159</v>
      </c>
      <c r="G48" s="373">
        <v>1</v>
      </c>
      <c r="H48" s="374"/>
      <c r="I48" s="79">
        <v>123</v>
      </c>
      <c r="J48" s="78">
        <f>D48+I48</f>
        <v>179</v>
      </c>
      <c r="K48" s="373">
        <v>0</v>
      </c>
      <c r="L48" s="374"/>
      <c r="M48" s="79">
        <v>134</v>
      </c>
      <c r="N48" s="78">
        <f>D48+M48</f>
        <v>190</v>
      </c>
      <c r="O48" s="373">
        <v>1</v>
      </c>
      <c r="P48" s="374"/>
      <c r="Q48" s="77">
        <v>111</v>
      </c>
      <c r="R48" s="80">
        <f>D48+Q48</f>
        <v>167</v>
      </c>
      <c r="S48" s="373">
        <v>0</v>
      </c>
      <c r="T48" s="374"/>
      <c r="U48" s="77">
        <v>118</v>
      </c>
      <c r="V48" s="80">
        <f>D48+U48</f>
        <v>174</v>
      </c>
      <c r="W48" s="373">
        <v>0</v>
      </c>
      <c r="X48" s="374"/>
      <c r="Y48" s="78">
        <f t="shared" si="2"/>
        <v>869</v>
      </c>
      <c r="Z48" s="79">
        <f>E48+I48+M48+Q48+U48</f>
        <v>589</v>
      </c>
      <c r="AA48" s="81">
        <f>AVERAGE(F48,J48,N48,R48,V48)</f>
        <v>173.8</v>
      </c>
      <c r="AB48" s="82">
        <f>AVERAGE(F48,J48,N48,R48,V48)-D48</f>
        <v>117.80000000000001</v>
      </c>
      <c r="AC48" s="383"/>
    </row>
    <row r="49" spans="2:29" s="62" customFormat="1" ht="17.25" customHeight="1">
      <c r="B49" s="409" t="s">
        <v>134</v>
      </c>
      <c r="C49" s="410"/>
      <c r="D49" s="76">
        <v>38</v>
      </c>
      <c r="E49" s="77">
        <v>133</v>
      </c>
      <c r="F49" s="78">
        <f>D49+E49</f>
        <v>171</v>
      </c>
      <c r="G49" s="375"/>
      <c r="H49" s="376"/>
      <c r="I49" s="79">
        <v>135</v>
      </c>
      <c r="J49" s="78">
        <f>D49+I49</f>
        <v>173</v>
      </c>
      <c r="K49" s="375"/>
      <c r="L49" s="376"/>
      <c r="M49" s="79">
        <v>145</v>
      </c>
      <c r="N49" s="78">
        <f>D49+M49</f>
        <v>183</v>
      </c>
      <c r="O49" s="375"/>
      <c r="P49" s="376"/>
      <c r="Q49" s="77">
        <v>102</v>
      </c>
      <c r="R49" s="80">
        <f>D49+Q49</f>
        <v>140</v>
      </c>
      <c r="S49" s="375"/>
      <c r="T49" s="376"/>
      <c r="U49" s="77">
        <v>139</v>
      </c>
      <c r="V49" s="80">
        <f>D49+U49</f>
        <v>177</v>
      </c>
      <c r="W49" s="375"/>
      <c r="X49" s="376"/>
      <c r="Y49" s="78">
        <f t="shared" si="2"/>
        <v>844</v>
      </c>
      <c r="Z49" s="79">
        <f>E49+I49+M49+Q49+U49</f>
        <v>654</v>
      </c>
      <c r="AA49" s="81">
        <f>AVERAGE(F49,J49,N49,R49,V49)</f>
        <v>168.8</v>
      </c>
      <c r="AB49" s="82">
        <f>AVERAGE(F49,J49,N49,R49,V49)-D49</f>
        <v>130.8</v>
      </c>
      <c r="AC49" s="383"/>
    </row>
    <row r="50" spans="2:29" s="62" customFormat="1" ht="17.25" customHeight="1" thickBot="1">
      <c r="B50" s="407" t="s">
        <v>135</v>
      </c>
      <c r="C50" s="408"/>
      <c r="D50" s="83">
        <v>38</v>
      </c>
      <c r="E50" s="84">
        <v>152</v>
      </c>
      <c r="F50" s="85">
        <f>D50+E50</f>
        <v>190</v>
      </c>
      <c r="G50" s="377"/>
      <c r="H50" s="378"/>
      <c r="I50" s="86">
        <v>125</v>
      </c>
      <c r="J50" s="85">
        <f>D50+I50</f>
        <v>163</v>
      </c>
      <c r="K50" s="377"/>
      <c r="L50" s="378"/>
      <c r="M50" s="86">
        <v>159</v>
      </c>
      <c r="N50" s="85">
        <f>D50+M50</f>
        <v>197</v>
      </c>
      <c r="O50" s="377"/>
      <c r="P50" s="378"/>
      <c r="Q50" s="84">
        <v>127</v>
      </c>
      <c r="R50" s="85">
        <f>D50+Q50</f>
        <v>165</v>
      </c>
      <c r="S50" s="377"/>
      <c r="T50" s="378"/>
      <c r="U50" s="84">
        <v>110</v>
      </c>
      <c r="V50" s="85">
        <f>D50+U50</f>
        <v>148</v>
      </c>
      <c r="W50" s="377"/>
      <c r="X50" s="378"/>
      <c r="Y50" s="85">
        <f t="shared" si="2"/>
        <v>863</v>
      </c>
      <c r="Z50" s="86">
        <f>E50+I50+M50+Q50+U50</f>
        <v>673</v>
      </c>
      <c r="AA50" s="87">
        <f>AVERAGE(F50,J50,N50,R50,V50)</f>
        <v>172.6</v>
      </c>
      <c r="AB50" s="88">
        <f>AVERAGE(F50,J50,N50,R50,V50)-D50</f>
        <v>134.6</v>
      </c>
      <c r="AC50" s="384"/>
    </row>
    <row r="51" spans="2:29" s="62" customFormat="1" ht="48" customHeight="1">
      <c r="B51" s="380" t="s">
        <v>69</v>
      </c>
      <c r="C51" s="381"/>
      <c r="D51" s="63">
        <f>SUM(D52:D54)</f>
        <v>160</v>
      </c>
      <c r="E51" s="64">
        <f>SUM(E52:E54)</f>
        <v>347</v>
      </c>
      <c r="F51" s="66">
        <f>SUM(F52:F54)</f>
        <v>507</v>
      </c>
      <c r="G51" s="66">
        <f>F47</f>
        <v>520</v>
      </c>
      <c r="H51" s="67" t="str">
        <f>B47</f>
        <v>Temper</v>
      </c>
      <c r="I51" s="108">
        <f>SUM(I52:I54)</f>
        <v>361</v>
      </c>
      <c r="J51" s="69">
        <f>SUM(J52:J54)</f>
        <v>521</v>
      </c>
      <c r="K51" s="66">
        <f>J43</f>
        <v>587</v>
      </c>
      <c r="L51" s="67" t="str">
        <f>B43</f>
        <v>Assar</v>
      </c>
      <c r="M51" s="72">
        <f>SUM(M52:M54)</f>
        <v>368</v>
      </c>
      <c r="N51" s="66">
        <f>SUM(N52:N54)</f>
        <v>528</v>
      </c>
      <c r="O51" s="66">
        <f>N39</f>
        <v>544</v>
      </c>
      <c r="P51" s="67" t="str">
        <f>B39</f>
        <v>Telfer</v>
      </c>
      <c r="Q51" s="72">
        <f>SUM(Q52:Q54)</f>
        <v>404</v>
      </c>
      <c r="R51" s="66">
        <f>SUM(R52:R54)</f>
        <v>564</v>
      </c>
      <c r="S51" s="66">
        <f>R55</f>
        <v>527</v>
      </c>
      <c r="T51" s="67" t="str">
        <f>B55</f>
        <v>Jeld Wen</v>
      </c>
      <c r="U51" s="72">
        <f>SUM(U52:U54)</f>
        <v>408</v>
      </c>
      <c r="V51" s="66">
        <f>SUM(V52:V54)</f>
        <v>568</v>
      </c>
      <c r="W51" s="66">
        <f>V59</f>
        <v>579</v>
      </c>
      <c r="X51" s="67" t="str">
        <f>B59</f>
        <v>Kunda Trans</v>
      </c>
      <c r="Y51" s="73">
        <f t="shared" si="2"/>
        <v>2688</v>
      </c>
      <c r="Z51" s="71">
        <f>SUM(Z52:Z54)</f>
        <v>1888</v>
      </c>
      <c r="AA51" s="91">
        <f>AVERAGE(AA52,AA53,AA54)</f>
        <v>179.20000000000002</v>
      </c>
      <c r="AB51" s="75">
        <f>AVERAGE(AB52,AB53,AB54)</f>
        <v>125.86666666666667</v>
      </c>
      <c r="AC51" s="382">
        <f>G52+K52+O52+S52+W52</f>
        <v>1</v>
      </c>
    </row>
    <row r="52" spans="2:29" s="62" customFormat="1" ht="17.25" customHeight="1">
      <c r="B52" s="355" t="s">
        <v>83</v>
      </c>
      <c r="C52" s="356"/>
      <c r="D52" s="76">
        <v>48</v>
      </c>
      <c r="E52" s="79">
        <v>136</v>
      </c>
      <c r="F52" s="78">
        <f>D52+E52</f>
        <v>184</v>
      </c>
      <c r="G52" s="373">
        <v>0</v>
      </c>
      <c r="H52" s="374"/>
      <c r="I52" s="79">
        <v>145</v>
      </c>
      <c r="J52" s="78">
        <f>D52+I52</f>
        <v>193</v>
      </c>
      <c r="K52" s="373">
        <v>0</v>
      </c>
      <c r="L52" s="374"/>
      <c r="M52" s="79">
        <v>125</v>
      </c>
      <c r="N52" s="78">
        <f>D52+M52</f>
        <v>173</v>
      </c>
      <c r="O52" s="373">
        <v>0</v>
      </c>
      <c r="P52" s="374"/>
      <c r="Q52" s="77">
        <v>136</v>
      </c>
      <c r="R52" s="80">
        <f>D52+Q52</f>
        <v>184</v>
      </c>
      <c r="S52" s="373">
        <v>1</v>
      </c>
      <c r="T52" s="374"/>
      <c r="U52" s="77">
        <v>135</v>
      </c>
      <c r="V52" s="80">
        <f>D52+U52</f>
        <v>183</v>
      </c>
      <c r="W52" s="373">
        <v>0</v>
      </c>
      <c r="X52" s="374"/>
      <c r="Y52" s="78">
        <f t="shared" si="2"/>
        <v>917</v>
      </c>
      <c r="Z52" s="79">
        <f>E52+I52+M52+Q52+U52</f>
        <v>677</v>
      </c>
      <c r="AA52" s="81">
        <f>AVERAGE(F52,J52,N52,R52,V52)</f>
        <v>183.4</v>
      </c>
      <c r="AB52" s="82">
        <f>AVERAGE(F52,J52,N52,R52,V52)-D52</f>
        <v>135.4</v>
      </c>
      <c r="AC52" s="383"/>
    </row>
    <row r="53" spans="2:29" s="62" customFormat="1" ht="17.25" customHeight="1">
      <c r="B53" s="371" t="s">
        <v>87</v>
      </c>
      <c r="C53" s="372"/>
      <c r="D53" s="76">
        <v>60</v>
      </c>
      <c r="E53" s="95">
        <v>98</v>
      </c>
      <c r="F53" s="78">
        <f>D53+E53</f>
        <v>158</v>
      </c>
      <c r="G53" s="375"/>
      <c r="H53" s="376"/>
      <c r="I53" s="79">
        <v>90</v>
      </c>
      <c r="J53" s="78">
        <f>D53+I53</f>
        <v>150</v>
      </c>
      <c r="K53" s="375"/>
      <c r="L53" s="376"/>
      <c r="M53" s="79">
        <v>137</v>
      </c>
      <c r="N53" s="78">
        <f>D53+M53</f>
        <v>197</v>
      </c>
      <c r="O53" s="375"/>
      <c r="P53" s="376"/>
      <c r="Q53" s="77">
        <v>135</v>
      </c>
      <c r="R53" s="80">
        <f>D53+Q53</f>
        <v>195</v>
      </c>
      <c r="S53" s="375"/>
      <c r="T53" s="376"/>
      <c r="U53" s="77">
        <v>142</v>
      </c>
      <c r="V53" s="80">
        <f>D53+U53</f>
        <v>202</v>
      </c>
      <c r="W53" s="375"/>
      <c r="X53" s="376"/>
      <c r="Y53" s="78">
        <f t="shared" si="2"/>
        <v>902</v>
      </c>
      <c r="Z53" s="79">
        <f>E53+I53+M53+Q53+U53</f>
        <v>602</v>
      </c>
      <c r="AA53" s="81">
        <f>AVERAGE(F53,J53,N53,R53,V53)</f>
        <v>180.4</v>
      </c>
      <c r="AB53" s="82">
        <f>AVERAGE(F53,J53,N53,R53,V53)-D53</f>
        <v>120.4</v>
      </c>
      <c r="AC53" s="383"/>
    </row>
    <row r="54" spans="2:29" s="62" customFormat="1" ht="17.25" customHeight="1" thickBot="1">
      <c r="B54" s="446" t="s">
        <v>165</v>
      </c>
      <c r="C54" s="447"/>
      <c r="D54" s="83">
        <v>52</v>
      </c>
      <c r="E54" s="84">
        <v>113</v>
      </c>
      <c r="F54" s="78">
        <f>D54+E54</f>
        <v>165</v>
      </c>
      <c r="G54" s="377"/>
      <c r="H54" s="378"/>
      <c r="I54" s="86">
        <v>126</v>
      </c>
      <c r="J54" s="85">
        <f>D54+I54</f>
        <v>178</v>
      </c>
      <c r="K54" s="377"/>
      <c r="L54" s="378"/>
      <c r="M54" s="86">
        <v>106</v>
      </c>
      <c r="N54" s="85">
        <f>D54+M54</f>
        <v>158</v>
      </c>
      <c r="O54" s="377"/>
      <c r="P54" s="378"/>
      <c r="Q54" s="84">
        <v>133</v>
      </c>
      <c r="R54" s="85">
        <f>D54+Q54</f>
        <v>185</v>
      </c>
      <c r="S54" s="377"/>
      <c r="T54" s="378"/>
      <c r="U54" s="84">
        <v>131</v>
      </c>
      <c r="V54" s="85">
        <f>D54+U54</f>
        <v>183</v>
      </c>
      <c r="W54" s="377"/>
      <c r="X54" s="378"/>
      <c r="Y54" s="85">
        <f t="shared" si="2"/>
        <v>869</v>
      </c>
      <c r="Z54" s="86">
        <f>E54+I54+M54+Q54+U54</f>
        <v>609</v>
      </c>
      <c r="AA54" s="87">
        <f>AVERAGE(F54,J54,N54,R54,V54)</f>
        <v>173.8</v>
      </c>
      <c r="AB54" s="88">
        <f>AVERAGE(F54,J54,N54,R54,V54)-D54</f>
        <v>121.80000000000001</v>
      </c>
      <c r="AC54" s="384"/>
    </row>
    <row r="55" spans="2:29" s="62" customFormat="1" ht="48.75" customHeight="1">
      <c r="B55" s="364" t="s">
        <v>130</v>
      </c>
      <c r="C55" s="365"/>
      <c r="D55" s="63">
        <f>SUM(D56:D58)</f>
        <v>116</v>
      </c>
      <c r="E55" s="64">
        <f>SUM(E56:E58)</f>
        <v>443</v>
      </c>
      <c r="F55" s="92">
        <f>SUM(F56:F58)</f>
        <v>559</v>
      </c>
      <c r="G55" s="66">
        <f>F43</f>
        <v>578</v>
      </c>
      <c r="H55" s="67" t="str">
        <f>B43</f>
        <v>Assar</v>
      </c>
      <c r="I55" s="108">
        <f>SUM(I56:I58)</f>
        <v>393</v>
      </c>
      <c r="J55" s="69">
        <f>SUM(J56:J58)</f>
        <v>509</v>
      </c>
      <c r="K55" s="66">
        <f>J39</f>
        <v>578</v>
      </c>
      <c r="L55" s="67" t="str">
        <f>B39</f>
        <v>Telfer</v>
      </c>
      <c r="M55" s="72">
        <f>SUM(M56:M58)</f>
        <v>426</v>
      </c>
      <c r="N55" s="66">
        <f>SUM(N56:N58)</f>
        <v>542</v>
      </c>
      <c r="O55" s="66">
        <f>N59</f>
        <v>570</v>
      </c>
      <c r="P55" s="67" t="str">
        <f>B59</f>
        <v>Kunda Trans</v>
      </c>
      <c r="Q55" s="72">
        <f>SUM(Q56:Q58)</f>
        <v>411</v>
      </c>
      <c r="R55" s="66">
        <f>SUM(R56:R58)</f>
        <v>527</v>
      </c>
      <c r="S55" s="66">
        <f>R51</f>
        <v>564</v>
      </c>
      <c r="T55" s="67" t="str">
        <f>B51</f>
        <v>Topauto</v>
      </c>
      <c r="U55" s="72">
        <f>SUM(U56:U58)</f>
        <v>401</v>
      </c>
      <c r="V55" s="66">
        <f>SUM(V56:V58)</f>
        <v>517</v>
      </c>
      <c r="W55" s="66">
        <f>V47</f>
        <v>499</v>
      </c>
      <c r="X55" s="67" t="str">
        <f>B47</f>
        <v>Temper</v>
      </c>
      <c r="Y55" s="73">
        <f t="shared" si="2"/>
        <v>2654</v>
      </c>
      <c r="Z55" s="71">
        <f>SUM(Z56:Z58)</f>
        <v>2074</v>
      </c>
      <c r="AA55" s="91">
        <f>AVERAGE(AA56,AA57,AA58)</f>
        <v>176.93333333333337</v>
      </c>
      <c r="AB55" s="75">
        <f>AVERAGE(AB56,AB57,AB58)</f>
        <v>138.26666666666668</v>
      </c>
      <c r="AC55" s="382">
        <f>G56+K56+O56+S56+W56</f>
        <v>1</v>
      </c>
    </row>
    <row r="56" spans="2:29" s="62" customFormat="1" ht="17.25" customHeight="1">
      <c r="B56" s="351" t="s">
        <v>229</v>
      </c>
      <c r="C56" s="352"/>
      <c r="D56" s="76">
        <v>60</v>
      </c>
      <c r="E56" s="79">
        <v>82</v>
      </c>
      <c r="F56" s="78">
        <f>D56+E56</f>
        <v>142</v>
      </c>
      <c r="G56" s="373">
        <v>0</v>
      </c>
      <c r="H56" s="374"/>
      <c r="I56" s="79">
        <v>90</v>
      </c>
      <c r="J56" s="78">
        <f>D56+I56</f>
        <v>150</v>
      </c>
      <c r="K56" s="373">
        <v>0</v>
      </c>
      <c r="L56" s="374"/>
      <c r="M56" s="79">
        <v>110</v>
      </c>
      <c r="N56" s="78">
        <f>D56+M56</f>
        <v>170</v>
      </c>
      <c r="O56" s="373">
        <v>0</v>
      </c>
      <c r="P56" s="374"/>
      <c r="Q56" s="77">
        <v>90</v>
      </c>
      <c r="R56" s="80">
        <f>D56+Q56</f>
        <v>150</v>
      </c>
      <c r="S56" s="373">
        <v>0</v>
      </c>
      <c r="T56" s="374"/>
      <c r="U56" s="77">
        <v>90</v>
      </c>
      <c r="V56" s="80">
        <f>D56+U56</f>
        <v>150</v>
      </c>
      <c r="W56" s="373">
        <v>1</v>
      </c>
      <c r="X56" s="374"/>
      <c r="Y56" s="78">
        <f t="shared" si="2"/>
        <v>762</v>
      </c>
      <c r="Z56" s="79">
        <f>E56+I56+M56+Q56+U56</f>
        <v>462</v>
      </c>
      <c r="AA56" s="81">
        <f>AVERAGE(F56,J56,N56,R56,V56)</f>
        <v>152.4</v>
      </c>
      <c r="AB56" s="82">
        <f>AVERAGE(F56,J56,N56,R56,V56)-D56</f>
        <v>92.4</v>
      </c>
      <c r="AC56" s="383"/>
    </row>
    <row r="57" spans="2:29" s="62" customFormat="1" ht="17.25" customHeight="1">
      <c r="B57" s="444" t="s">
        <v>176</v>
      </c>
      <c r="C57" s="445"/>
      <c r="D57" s="76">
        <v>43</v>
      </c>
      <c r="E57" s="77">
        <v>180</v>
      </c>
      <c r="F57" s="78">
        <f>D57+E57</f>
        <v>223</v>
      </c>
      <c r="G57" s="375"/>
      <c r="H57" s="376"/>
      <c r="I57" s="79">
        <v>136</v>
      </c>
      <c r="J57" s="78">
        <f>D57+I57</f>
        <v>179</v>
      </c>
      <c r="K57" s="375"/>
      <c r="L57" s="376"/>
      <c r="M57" s="79">
        <v>167</v>
      </c>
      <c r="N57" s="78">
        <f>D57+M57</f>
        <v>210</v>
      </c>
      <c r="O57" s="375"/>
      <c r="P57" s="376"/>
      <c r="Q57" s="77">
        <v>141</v>
      </c>
      <c r="R57" s="80">
        <f>D57+Q57</f>
        <v>184</v>
      </c>
      <c r="S57" s="375"/>
      <c r="T57" s="376"/>
      <c r="U57" s="77">
        <v>140</v>
      </c>
      <c r="V57" s="80">
        <f>D57+U57</f>
        <v>183</v>
      </c>
      <c r="W57" s="375"/>
      <c r="X57" s="376"/>
      <c r="Y57" s="78">
        <f t="shared" si="2"/>
        <v>979</v>
      </c>
      <c r="Z57" s="79">
        <f>E57+I57+M57+Q57+U57</f>
        <v>764</v>
      </c>
      <c r="AA57" s="81">
        <f>AVERAGE(F57,J57,N57,R57,V57)</f>
        <v>195.8</v>
      </c>
      <c r="AB57" s="82">
        <f>AVERAGE(F57,J57,N57,R57,V57)-D57</f>
        <v>152.8</v>
      </c>
      <c r="AC57" s="383"/>
    </row>
    <row r="58" spans="2:29" s="62" customFormat="1" ht="17.25" customHeight="1" thickBot="1">
      <c r="B58" s="288" t="s">
        <v>177</v>
      </c>
      <c r="C58" s="289"/>
      <c r="D58" s="83">
        <v>13</v>
      </c>
      <c r="E58" s="84">
        <v>181</v>
      </c>
      <c r="F58" s="78">
        <f>D58+E58</f>
        <v>194</v>
      </c>
      <c r="G58" s="377"/>
      <c r="H58" s="378"/>
      <c r="I58" s="86">
        <v>167</v>
      </c>
      <c r="J58" s="85">
        <f>D58+I58</f>
        <v>180</v>
      </c>
      <c r="K58" s="377"/>
      <c r="L58" s="378"/>
      <c r="M58" s="86">
        <v>149</v>
      </c>
      <c r="N58" s="85">
        <f>D58+M58</f>
        <v>162</v>
      </c>
      <c r="O58" s="377"/>
      <c r="P58" s="378"/>
      <c r="Q58" s="84">
        <v>180</v>
      </c>
      <c r="R58" s="85">
        <f>D58+Q58</f>
        <v>193</v>
      </c>
      <c r="S58" s="377"/>
      <c r="T58" s="378"/>
      <c r="U58" s="84">
        <v>171</v>
      </c>
      <c r="V58" s="85">
        <f>D58+U58</f>
        <v>184</v>
      </c>
      <c r="W58" s="377"/>
      <c r="X58" s="378"/>
      <c r="Y58" s="85">
        <f t="shared" si="2"/>
        <v>913</v>
      </c>
      <c r="Z58" s="86">
        <f>E58+I58+M58+Q58+U58</f>
        <v>848</v>
      </c>
      <c r="AA58" s="87">
        <f>AVERAGE(F58,J58,N58,R58,V58)</f>
        <v>182.6</v>
      </c>
      <c r="AB58" s="88">
        <f>AVERAGE(F58,J58,N58,R58,V58)-D58</f>
        <v>169.6</v>
      </c>
      <c r="AC58" s="384"/>
    </row>
    <row r="59" spans="2:29" s="62" customFormat="1" ht="49.5" customHeight="1">
      <c r="B59" s="432" t="s">
        <v>116</v>
      </c>
      <c r="C59" s="433"/>
      <c r="D59" s="63">
        <f>SUM(D60:D62)</f>
        <v>133</v>
      </c>
      <c r="E59" s="64">
        <f>SUM(E60:E62)</f>
        <v>455</v>
      </c>
      <c r="F59" s="92">
        <f>SUM(F60:F62)</f>
        <v>588</v>
      </c>
      <c r="G59" s="66">
        <f>F39</f>
        <v>484</v>
      </c>
      <c r="H59" s="67" t="str">
        <f>B39</f>
        <v>Telfer</v>
      </c>
      <c r="I59" s="108">
        <f>SUM(I60:I62)</f>
        <v>467</v>
      </c>
      <c r="J59" s="69">
        <f>SUM(J60:J62)</f>
        <v>600</v>
      </c>
      <c r="K59" s="66">
        <f>J47</f>
        <v>515</v>
      </c>
      <c r="L59" s="67" t="str">
        <f>B47</f>
        <v>Temper</v>
      </c>
      <c r="M59" s="72">
        <f>SUM(M60:M62)</f>
        <v>437</v>
      </c>
      <c r="N59" s="66">
        <f>SUM(N60:N62)</f>
        <v>570</v>
      </c>
      <c r="O59" s="66">
        <f>N55</f>
        <v>542</v>
      </c>
      <c r="P59" s="67" t="str">
        <f>B55</f>
        <v>Jeld Wen</v>
      </c>
      <c r="Q59" s="72">
        <f>SUM(Q60:Q62)</f>
        <v>472</v>
      </c>
      <c r="R59" s="66">
        <f>SUM(R60:R62)</f>
        <v>605</v>
      </c>
      <c r="S59" s="66">
        <f>R43</f>
        <v>546</v>
      </c>
      <c r="T59" s="67" t="str">
        <f>B43</f>
        <v>Assar</v>
      </c>
      <c r="U59" s="72">
        <f>SUM(U60:U62)</f>
        <v>446</v>
      </c>
      <c r="V59" s="66">
        <f>SUM(V60:V62)</f>
        <v>579</v>
      </c>
      <c r="W59" s="66">
        <f>V51</f>
        <v>568</v>
      </c>
      <c r="X59" s="67" t="str">
        <f>B51</f>
        <v>Topauto</v>
      </c>
      <c r="Y59" s="73">
        <f t="shared" si="2"/>
        <v>2942</v>
      </c>
      <c r="Z59" s="71">
        <f>SUM(Z60:Z62)</f>
        <v>2277</v>
      </c>
      <c r="AA59" s="91">
        <f>AVERAGE(AA60,AA61,AA62)</f>
        <v>196.13333333333335</v>
      </c>
      <c r="AB59" s="75">
        <f>AVERAGE(AB60,AB61,AB62)</f>
        <v>151.8</v>
      </c>
      <c r="AC59" s="382">
        <f>G60+K60+O60+S60+W60</f>
        <v>5</v>
      </c>
    </row>
    <row r="60" spans="2:29" s="62" customFormat="1" ht="17.25" customHeight="1">
      <c r="B60" s="361" t="s">
        <v>117</v>
      </c>
      <c r="C60" s="361"/>
      <c r="D60" s="76">
        <v>60</v>
      </c>
      <c r="E60" s="77">
        <v>138</v>
      </c>
      <c r="F60" s="78">
        <f>D60+E60</f>
        <v>198</v>
      </c>
      <c r="G60" s="373">
        <v>1</v>
      </c>
      <c r="H60" s="374"/>
      <c r="I60" s="79">
        <v>157</v>
      </c>
      <c r="J60" s="78">
        <f>D60+I60</f>
        <v>217</v>
      </c>
      <c r="K60" s="373">
        <v>1</v>
      </c>
      <c r="L60" s="374"/>
      <c r="M60" s="79">
        <v>142</v>
      </c>
      <c r="N60" s="78">
        <f>D60+M60</f>
        <v>202</v>
      </c>
      <c r="O60" s="373">
        <v>1</v>
      </c>
      <c r="P60" s="374"/>
      <c r="Q60" s="77">
        <v>155</v>
      </c>
      <c r="R60" s="80">
        <f>D60+Q60</f>
        <v>215</v>
      </c>
      <c r="S60" s="373">
        <v>1</v>
      </c>
      <c r="T60" s="374"/>
      <c r="U60" s="77">
        <v>126</v>
      </c>
      <c r="V60" s="80">
        <f>D60+U60</f>
        <v>186</v>
      </c>
      <c r="W60" s="373">
        <v>1</v>
      </c>
      <c r="X60" s="374"/>
      <c r="Y60" s="78">
        <f>F60+J60+N60+R60+V60</f>
        <v>1018</v>
      </c>
      <c r="Z60" s="79">
        <f>E60+I60+M60+Q60+U60</f>
        <v>718</v>
      </c>
      <c r="AA60" s="81">
        <f>AVERAGE(F60,J60,N60,R60,V60)</f>
        <v>203.6</v>
      </c>
      <c r="AB60" s="82">
        <f>AVERAGE(F60,J60,N60,R60,V60)-D60</f>
        <v>143.6</v>
      </c>
      <c r="AC60" s="383"/>
    </row>
    <row r="61" spans="2:29" s="62" customFormat="1" ht="17.25" customHeight="1">
      <c r="B61" s="361" t="s">
        <v>105</v>
      </c>
      <c r="C61" s="361"/>
      <c r="D61" s="76">
        <v>38</v>
      </c>
      <c r="E61" s="77">
        <v>152</v>
      </c>
      <c r="F61" s="78">
        <f>D61+E61</f>
        <v>190</v>
      </c>
      <c r="G61" s="375"/>
      <c r="H61" s="376"/>
      <c r="I61" s="79">
        <v>146</v>
      </c>
      <c r="J61" s="78">
        <f>D61+I61</f>
        <v>184</v>
      </c>
      <c r="K61" s="375"/>
      <c r="L61" s="376"/>
      <c r="M61" s="79">
        <v>150</v>
      </c>
      <c r="N61" s="78">
        <f>D61+M61</f>
        <v>188</v>
      </c>
      <c r="O61" s="375"/>
      <c r="P61" s="376"/>
      <c r="Q61" s="77">
        <v>163</v>
      </c>
      <c r="R61" s="80">
        <f>D61+Q61</f>
        <v>201</v>
      </c>
      <c r="S61" s="375"/>
      <c r="T61" s="376"/>
      <c r="U61" s="77">
        <v>139</v>
      </c>
      <c r="V61" s="80">
        <f>D61+U61</f>
        <v>177</v>
      </c>
      <c r="W61" s="375"/>
      <c r="X61" s="376"/>
      <c r="Y61" s="78">
        <f>F61+J61+N61+R61+V61</f>
        <v>940</v>
      </c>
      <c r="Z61" s="79">
        <f>E61+I61+M61+Q61+U61</f>
        <v>750</v>
      </c>
      <c r="AA61" s="81">
        <f>AVERAGE(F61,J61,N61,R61,V61)</f>
        <v>188</v>
      </c>
      <c r="AB61" s="82">
        <f>AVERAGE(F61,J61,N61,R61,V61)-D61</f>
        <v>150</v>
      </c>
      <c r="AC61" s="383"/>
    </row>
    <row r="62" spans="2:29" s="62" customFormat="1" ht="17.25" customHeight="1" thickBot="1">
      <c r="B62" s="430" t="s">
        <v>118</v>
      </c>
      <c r="C62" s="431"/>
      <c r="D62" s="83">
        <v>35</v>
      </c>
      <c r="E62" s="84">
        <v>165</v>
      </c>
      <c r="F62" s="85">
        <f>D62+E62</f>
        <v>200</v>
      </c>
      <c r="G62" s="377"/>
      <c r="H62" s="378"/>
      <c r="I62" s="86">
        <v>164</v>
      </c>
      <c r="J62" s="85">
        <f>D62+I62</f>
        <v>199</v>
      </c>
      <c r="K62" s="377"/>
      <c r="L62" s="378"/>
      <c r="M62" s="86">
        <v>145</v>
      </c>
      <c r="N62" s="85">
        <f>D62+M62</f>
        <v>180</v>
      </c>
      <c r="O62" s="377"/>
      <c r="P62" s="378"/>
      <c r="Q62" s="86">
        <v>154</v>
      </c>
      <c r="R62" s="85">
        <f>D62+Q62</f>
        <v>189</v>
      </c>
      <c r="S62" s="377"/>
      <c r="T62" s="378"/>
      <c r="U62" s="86">
        <v>181</v>
      </c>
      <c r="V62" s="85">
        <f>D62+U62</f>
        <v>216</v>
      </c>
      <c r="W62" s="377"/>
      <c r="X62" s="378"/>
      <c r="Y62" s="85">
        <f>F62+J62+N62+R62+V62</f>
        <v>984</v>
      </c>
      <c r="Z62" s="86">
        <f>E62+I62+M62+Q62+U62</f>
        <v>809</v>
      </c>
      <c r="AA62" s="87">
        <f>AVERAGE(F62,J62,N62,R62,V62)</f>
        <v>196.8</v>
      </c>
      <c r="AB62" s="88">
        <f>AVERAGE(F62,J62,N62,R62,V62)-D62</f>
        <v>161.8</v>
      </c>
      <c r="AC62" s="384"/>
    </row>
    <row r="63" spans="2:29" s="62" customFormat="1" ht="17.25" customHeight="1">
      <c r="B63" s="111"/>
      <c r="C63" s="111"/>
      <c r="D63" s="97"/>
      <c r="E63" s="98"/>
      <c r="F63" s="99"/>
      <c r="G63" s="100"/>
      <c r="H63" s="100"/>
      <c r="I63" s="98"/>
      <c r="J63" s="99"/>
      <c r="K63" s="100"/>
      <c r="L63" s="100"/>
      <c r="M63" s="98"/>
      <c r="N63" s="99"/>
      <c r="O63" s="100"/>
      <c r="P63" s="100"/>
      <c r="Q63" s="98"/>
      <c r="R63" s="99"/>
      <c r="S63" s="100"/>
      <c r="T63" s="100"/>
      <c r="U63" s="98"/>
      <c r="V63" s="99"/>
      <c r="W63" s="100"/>
      <c r="X63" s="100"/>
      <c r="Y63" s="99"/>
      <c r="Z63" s="109"/>
      <c r="AA63" s="102"/>
      <c r="AB63" s="101"/>
      <c r="AC63" s="103"/>
    </row>
    <row r="64" spans="2:29" s="62" customFormat="1" ht="17.25" customHeight="1">
      <c r="B64" s="111"/>
      <c r="C64" s="111"/>
      <c r="D64" s="97"/>
      <c r="E64" s="98"/>
      <c r="F64" s="99"/>
      <c r="G64" s="100"/>
      <c r="H64" s="100"/>
      <c r="I64" s="98"/>
      <c r="J64" s="99"/>
      <c r="K64" s="100"/>
      <c r="L64" s="100"/>
      <c r="M64" s="98"/>
      <c r="N64" s="99"/>
      <c r="O64" s="100"/>
      <c r="P64" s="100"/>
      <c r="Q64" s="98"/>
      <c r="R64" s="99"/>
      <c r="S64" s="100"/>
      <c r="T64" s="100"/>
      <c r="U64" s="98"/>
      <c r="V64" s="99"/>
      <c r="W64" s="100"/>
      <c r="X64" s="100"/>
      <c r="Y64" s="99"/>
      <c r="Z64" s="109"/>
      <c r="AA64" s="102"/>
      <c r="AB64" s="101"/>
      <c r="AC64" s="103"/>
    </row>
    <row r="65" spans="2:29" s="62" customFormat="1" ht="17.25" customHeight="1">
      <c r="B65" s="111"/>
      <c r="C65" s="111"/>
      <c r="D65" s="97"/>
      <c r="E65" s="98"/>
      <c r="F65" s="99"/>
      <c r="G65" s="100"/>
      <c r="H65" s="100"/>
      <c r="I65" s="98"/>
      <c r="J65" s="99"/>
      <c r="K65" s="100"/>
      <c r="L65" s="100"/>
      <c r="M65" s="98"/>
      <c r="N65" s="99"/>
      <c r="O65" s="100"/>
      <c r="P65" s="100"/>
      <c r="Q65" s="98"/>
      <c r="R65" s="99"/>
      <c r="S65" s="100"/>
      <c r="T65" s="100"/>
      <c r="U65" s="98"/>
      <c r="V65" s="99"/>
      <c r="W65" s="100"/>
      <c r="X65" s="100"/>
      <c r="Y65" s="99"/>
      <c r="Z65" s="109"/>
      <c r="AA65" s="102"/>
      <c r="AB65" s="101"/>
      <c r="AC65" s="103"/>
    </row>
    <row r="66" spans="2:29" ht="17.25" customHeight="1">
      <c r="B66" s="1"/>
      <c r="C66" s="1"/>
      <c r="D66" s="1"/>
      <c r="E66" s="42"/>
      <c r="F66" s="43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42"/>
    </row>
    <row r="67" spans="2:29" ht="17.25" customHeight="1">
      <c r="B67" s="1"/>
      <c r="C67" s="1"/>
      <c r="D67" s="1"/>
      <c r="E67" s="42"/>
      <c r="F67" s="398" t="s">
        <v>225</v>
      </c>
      <c r="G67" s="398"/>
      <c r="H67" s="398"/>
      <c r="I67" s="398"/>
      <c r="J67" s="398"/>
      <c r="K67" s="398"/>
      <c r="L67" s="398"/>
      <c r="M67" s="398"/>
      <c r="N67" s="398"/>
      <c r="O67" s="398"/>
      <c r="P67" s="398"/>
      <c r="Q67" s="398"/>
      <c r="R67" s="398"/>
      <c r="S67" s="1"/>
      <c r="T67" s="1"/>
      <c r="U67" s="1"/>
      <c r="V67" s="1"/>
      <c r="W67" s="392" t="s">
        <v>79</v>
      </c>
      <c r="X67" s="392"/>
      <c r="Y67" s="392"/>
      <c r="Z67" s="392"/>
      <c r="AA67" s="1"/>
      <c r="AB67" s="1"/>
      <c r="AC67" s="42"/>
    </row>
    <row r="68" spans="2:29" ht="36" customHeight="1" thickBot="1">
      <c r="B68" s="204" t="s">
        <v>66</v>
      </c>
      <c r="C68" s="205"/>
      <c r="D68" s="1"/>
      <c r="E68" s="42"/>
      <c r="F68" s="398"/>
      <c r="G68" s="398"/>
      <c r="H68" s="398"/>
      <c r="I68" s="398"/>
      <c r="J68" s="398"/>
      <c r="K68" s="398"/>
      <c r="L68" s="398"/>
      <c r="M68" s="398"/>
      <c r="N68" s="398"/>
      <c r="O68" s="398"/>
      <c r="P68" s="398"/>
      <c r="Q68" s="398"/>
      <c r="R68" s="398"/>
      <c r="S68" s="1"/>
      <c r="T68" s="1"/>
      <c r="U68" s="1"/>
      <c r="V68" s="1"/>
      <c r="W68" s="393"/>
      <c r="X68" s="393"/>
      <c r="Y68" s="393"/>
      <c r="Z68" s="393"/>
      <c r="AA68" s="1"/>
      <c r="AB68" s="1"/>
      <c r="AC68" s="42"/>
    </row>
    <row r="69" spans="2:29" s="44" customFormat="1" ht="17.25" customHeight="1">
      <c r="B69" s="394" t="s">
        <v>1</v>
      </c>
      <c r="C69" s="437"/>
      <c r="D69" s="271" t="s">
        <v>31</v>
      </c>
      <c r="E69" s="112"/>
      <c r="F69" s="48" t="s">
        <v>35</v>
      </c>
      <c r="G69" s="406" t="s">
        <v>36</v>
      </c>
      <c r="H69" s="406"/>
      <c r="I69" s="48"/>
      <c r="J69" s="48" t="s">
        <v>37</v>
      </c>
      <c r="K69" s="406" t="s">
        <v>36</v>
      </c>
      <c r="L69" s="406"/>
      <c r="M69" s="48"/>
      <c r="N69" s="48" t="s">
        <v>38</v>
      </c>
      <c r="O69" s="406" t="s">
        <v>36</v>
      </c>
      <c r="P69" s="406"/>
      <c r="Q69" s="48"/>
      <c r="R69" s="48" t="s">
        <v>39</v>
      </c>
      <c r="S69" s="406" t="s">
        <v>36</v>
      </c>
      <c r="T69" s="406"/>
      <c r="U69" s="49"/>
      <c r="V69" s="48" t="s">
        <v>40</v>
      </c>
      <c r="W69" s="406" t="s">
        <v>36</v>
      </c>
      <c r="X69" s="406"/>
      <c r="Y69" s="48" t="s">
        <v>41</v>
      </c>
      <c r="Z69" s="50"/>
      <c r="AA69" s="105" t="s">
        <v>42</v>
      </c>
      <c r="AB69" s="52" t="s">
        <v>43</v>
      </c>
      <c r="AC69" s="277" t="s">
        <v>41</v>
      </c>
    </row>
    <row r="70" spans="2:29" s="44" customFormat="1" ht="17.25" customHeight="1" thickBot="1">
      <c r="B70" s="442" t="s">
        <v>44</v>
      </c>
      <c r="C70" s="443"/>
      <c r="D70" s="272"/>
      <c r="E70" s="113"/>
      <c r="F70" s="54" t="s">
        <v>45</v>
      </c>
      <c r="G70" s="401" t="s">
        <v>46</v>
      </c>
      <c r="H70" s="401"/>
      <c r="I70" s="54"/>
      <c r="J70" s="54" t="s">
        <v>45</v>
      </c>
      <c r="K70" s="401" t="s">
        <v>46</v>
      </c>
      <c r="L70" s="401"/>
      <c r="M70" s="54"/>
      <c r="N70" s="54" t="s">
        <v>45</v>
      </c>
      <c r="O70" s="401" t="s">
        <v>46</v>
      </c>
      <c r="P70" s="401"/>
      <c r="Q70" s="54"/>
      <c r="R70" s="54" t="s">
        <v>45</v>
      </c>
      <c r="S70" s="401" t="s">
        <v>46</v>
      </c>
      <c r="T70" s="401"/>
      <c r="U70" s="56"/>
      <c r="V70" s="54" t="s">
        <v>45</v>
      </c>
      <c r="W70" s="401" t="s">
        <v>46</v>
      </c>
      <c r="X70" s="401"/>
      <c r="Y70" s="54" t="s">
        <v>45</v>
      </c>
      <c r="Z70" s="58" t="s">
        <v>47</v>
      </c>
      <c r="AA70" s="59" t="s">
        <v>48</v>
      </c>
      <c r="AB70" s="60" t="s">
        <v>49</v>
      </c>
      <c r="AC70" s="114" t="s">
        <v>50</v>
      </c>
    </row>
    <row r="71" spans="2:29" s="62" customFormat="1" ht="49.5" customHeight="1">
      <c r="B71" s="380" t="s">
        <v>145</v>
      </c>
      <c r="C71" s="381"/>
      <c r="D71" s="89">
        <f>SUM(D72:D74)</f>
        <v>150</v>
      </c>
      <c r="E71" s="64">
        <f>SUM(E72:E74)</f>
        <v>383</v>
      </c>
      <c r="F71" s="65">
        <f>SUM(F72:F74)</f>
        <v>533</v>
      </c>
      <c r="G71" s="66">
        <f>F91</f>
        <v>453</v>
      </c>
      <c r="H71" s="67" t="str">
        <f>B91</f>
        <v>Raudtee</v>
      </c>
      <c r="I71" s="108">
        <f>SUM(I72:I74)</f>
        <v>362</v>
      </c>
      <c r="J71" s="69">
        <f>SUM(J72:J74)</f>
        <v>512</v>
      </c>
      <c r="K71" s="69">
        <f>J87</f>
        <v>530</v>
      </c>
      <c r="L71" s="67" t="str">
        <f>B87</f>
        <v>Wiru Auto</v>
      </c>
      <c r="M71" s="72">
        <f>SUM(M72:M74)</f>
        <v>389</v>
      </c>
      <c r="N71" s="66">
        <f>SUM(N72:N74)</f>
        <v>539</v>
      </c>
      <c r="O71" s="66">
        <f>N83</f>
        <v>535</v>
      </c>
      <c r="P71" s="67" t="str">
        <f>B83</f>
        <v>IRIS Fiber</v>
      </c>
      <c r="Q71" s="72">
        <f>SUM(Q72:Q74)</f>
        <v>395</v>
      </c>
      <c r="R71" s="66">
        <f>SUM(R72:R74)</f>
        <v>545</v>
      </c>
      <c r="S71" s="66">
        <f>R79</f>
        <v>504</v>
      </c>
      <c r="T71" s="67" t="str">
        <f>B79</f>
        <v>AQVA</v>
      </c>
      <c r="U71" s="72">
        <f>SUM(U72:U74)</f>
        <v>371</v>
      </c>
      <c r="V71" s="66">
        <f>SUM(V72:V74)</f>
        <v>521</v>
      </c>
      <c r="W71" s="66">
        <f>V75</f>
        <v>590</v>
      </c>
      <c r="X71" s="67" t="str">
        <f>B75</f>
        <v>Silfer</v>
      </c>
      <c r="Y71" s="90">
        <f aca="true" t="shared" si="3" ref="Y71:Y91">F71+J71+N71+R71+V71</f>
        <v>2650</v>
      </c>
      <c r="Z71" s="72">
        <f>SUM(Z72:Z74)</f>
        <v>1900</v>
      </c>
      <c r="AA71" s="74">
        <f>AVERAGE(AA72,AA73,AA74)</f>
        <v>176.66666666666666</v>
      </c>
      <c r="AB71" s="115">
        <f>AVERAGE(AB72,AB73,AB74)</f>
        <v>126.66666666666667</v>
      </c>
      <c r="AC71" s="383">
        <f>G72+K72+O72+S72+W72</f>
        <v>3</v>
      </c>
    </row>
    <row r="72" spans="2:29" s="62" customFormat="1" ht="17.25" customHeight="1">
      <c r="B72" s="355" t="s">
        <v>155</v>
      </c>
      <c r="C72" s="356"/>
      <c r="D72" s="76">
        <v>60</v>
      </c>
      <c r="E72" s="77">
        <v>115</v>
      </c>
      <c r="F72" s="80">
        <f>D72+E72</f>
        <v>175</v>
      </c>
      <c r="G72" s="373">
        <v>1</v>
      </c>
      <c r="H72" s="374"/>
      <c r="I72" s="79">
        <v>100</v>
      </c>
      <c r="J72" s="78">
        <f>D72+I72</f>
        <v>160</v>
      </c>
      <c r="K72" s="373">
        <v>0</v>
      </c>
      <c r="L72" s="374"/>
      <c r="M72" s="79">
        <v>96</v>
      </c>
      <c r="N72" s="78">
        <f>D72+M72</f>
        <v>156</v>
      </c>
      <c r="O72" s="373">
        <v>1</v>
      </c>
      <c r="P72" s="374"/>
      <c r="Q72" s="79">
        <v>94</v>
      </c>
      <c r="R72" s="80">
        <f>D72+Q72</f>
        <v>154</v>
      </c>
      <c r="S72" s="373">
        <v>1</v>
      </c>
      <c r="T72" s="374"/>
      <c r="U72" s="77">
        <v>89</v>
      </c>
      <c r="V72" s="80">
        <f>D72+U72</f>
        <v>149</v>
      </c>
      <c r="W72" s="373">
        <v>0</v>
      </c>
      <c r="X72" s="374"/>
      <c r="Y72" s="78">
        <f t="shared" si="3"/>
        <v>794</v>
      </c>
      <c r="Z72" s="79">
        <f>E72+I72+M72+Q72+U72</f>
        <v>494</v>
      </c>
      <c r="AA72" s="81">
        <f>AVERAGE(F72,J72,N72,R72,V72)</f>
        <v>158.8</v>
      </c>
      <c r="AB72" s="82">
        <f>AVERAGE(F72,J72,N72,R72,V72)-D72</f>
        <v>98.80000000000001</v>
      </c>
      <c r="AC72" s="383"/>
    </row>
    <row r="73" spans="2:29" s="62" customFormat="1" ht="17.25" customHeight="1">
      <c r="B73" s="355" t="s">
        <v>156</v>
      </c>
      <c r="C73" s="356"/>
      <c r="D73" s="76">
        <v>43</v>
      </c>
      <c r="E73" s="77">
        <v>139</v>
      </c>
      <c r="F73" s="80">
        <f>D73+E73</f>
        <v>182</v>
      </c>
      <c r="G73" s="375"/>
      <c r="H73" s="376"/>
      <c r="I73" s="79">
        <v>150</v>
      </c>
      <c r="J73" s="78">
        <f>D73+I73</f>
        <v>193</v>
      </c>
      <c r="K73" s="375"/>
      <c r="L73" s="376"/>
      <c r="M73" s="79">
        <v>136</v>
      </c>
      <c r="N73" s="78">
        <f>D73+M73</f>
        <v>179</v>
      </c>
      <c r="O73" s="375"/>
      <c r="P73" s="376"/>
      <c r="Q73" s="77">
        <v>171</v>
      </c>
      <c r="R73" s="80">
        <f>D73+Q73</f>
        <v>214</v>
      </c>
      <c r="S73" s="375"/>
      <c r="T73" s="376"/>
      <c r="U73" s="77">
        <v>152</v>
      </c>
      <c r="V73" s="80">
        <f>D73+U73</f>
        <v>195</v>
      </c>
      <c r="W73" s="375"/>
      <c r="X73" s="376"/>
      <c r="Y73" s="78">
        <f t="shared" si="3"/>
        <v>963</v>
      </c>
      <c r="Z73" s="79">
        <f>E73+I73+M73+Q73+U73</f>
        <v>748</v>
      </c>
      <c r="AA73" s="81">
        <f>AVERAGE(F73,J73,N73,R73,V73)</f>
        <v>192.6</v>
      </c>
      <c r="AB73" s="82">
        <f>AVERAGE(F73,J73,N73,R73,V73)-D73</f>
        <v>149.6</v>
      </c>
      <c r="AC73" s="383"/>
    </row>
    <row r="74" spans="2:29" s="62" customFormat="1" ht="17.25" customHeight="1" thickBot="1">
      <c r="B74" s="366" t="s">
        <v>157</v>
      </c>
      <c r="C74" s="367"/>
      <c r="D74" s="116">
        <v>47</v>
      </c>
      <c r="E74" s="84">
        <v>129</v>
      </c>
      <c r="F74" s="80">
        <f>D74+E74</f>
        <v>176</v>
      </c>
      <c r="G74" s="377"/>
      <c r="H74" s="378"/>
      <c r="I74" s="86">
        <v>112</v>
      </c>
      <c r="J74" s="78">
        <f>D74+I74</f>
        <v>159</v>
      </c>
      <c r="K74" s="377"/>
      <c r="L74" s="378"/>
      <c r="M74" s="79">
        <v>157</v>
      </c>
      <c r="N74" s="78">
        <f>D74+M74</f>
        <v>204</v>
      </c>
      <c r="O74" s="377"/>
      <c r="P74" s="378"/>
      <c r="Q74" s="77">
        <v>130</v>
      </c>
      <c r="R74" s="85">
        <f>D74+Q74</f>
        <v>177</v>
      </c>
      <c r="S74" s="377"/>
      <c r="T74" s="378"/>
      <c r="U74" s="77">
        <v>130</v>
      </c>
      <c r="V74" s="80">
        <f>D74+U74</f>
        <v>177</v>
      </c>
      <c r="W74" s="377"/>
      <c r="X74" s="378"/>
      <c r="Y74" s="85">
        <f t="shared" si="3"/>
        <v>893</v>
      </c>
      <c r="Z74" s="86">
        <f>E74+I74+M74+Q74+U74</f>
        <v>658</v>
      </c>
      <c r="AA74" s="87">
        <f>AVERAGE(F74,J74,N74,R74,V74)</f>
        <v>178.6</v>
      </c>
      <c r="AB74" s="88">
        <f>AVERAGE(F74,J74,N74,R74,V74)-D74</f>
        <v>131.6</v>
      </c>
      <c r="AC74" s="384"/>
    </row>
    <row r="75" spans="2:29" s="62" customFormat="1" ht="49.5" customHeight="1">
      <c r="B75" s="422" t="s">
        <v>68</v>
      </c>
      <c r="C75" s="423"/>
      <c r="D75" s="63">
        <f>SUM(D76:D78)</f>
        <v>97</v>
      </c>
      <c r="E75" s="106">
        <f>SUM(E76:E78)</f>
        <v>544</v>
      </c>
      <c r="F75" s="92">
        <f>SUM(F76:F78)</f>
        <v>641</v>
      </c>
      <c r="G75" s="92">
        <f>F87</f>
        <v>526</v>
      </c>
      <c r="H75" s="70" t="str">
        <f>B87</f>
        <v>Wiru Auto</v>
      </c>
      <c r="I75" s="64">
        <f>SUM(I76:I78)</f>
        <v>475</v>
      </c>
      <c r="J75" s="92">
        <f>SUM(J76:J78)</f>
        <v>572</v>
      </c>
      <c r="K75" s="92">
        <f>J83</f>
        <v>583</v>
      </c>
      <c r="L75" s="70" t="str">
        <f>B83</f>
        <v>IRIS Fiber</v>
      </c>
      <c r="M75" s="71">
        <f>SUM(M76:M78)</f>
        <v>485</v>
      </c>
      <c r="N75" s="93">
        <f>SUM(N76:N78)</f>
        <v>582</v>
      </c>
      <c r="O75" s="92">
        <f>N79</f>
        <v>559</v>
      </c>
      <c r="P75" s="70" t="str">
        <f>B79</f>
        <v>AQVA</v>
      </c>
      <c r="Q75" s="71">
        <f>SUM(Q76:Q78)</f>
        <v>448</v>
      </c>
      <c r="R75" s="66">
        <f>SUM(R76:R78)</f>
        <v>545</v>
      </c>
      <c r="S75" s="92">
        <f>R91</f>
        <v>446</v>
      </c>
      <c r="T75" s="70" t="str">
        <f>B91</f>
        <v>Raudtee</v>
      </c>
      <c r="U75" s="71">
        <f>SUM(U76:U78)</f>
        <v>493</v>
      </c>
      <c r="V75" s="94">
        <f>SUM(V76:V78)</f>
        <v>590</v>
      </c>
      <c r="W75" s="92">
        <f>V71</f>
        <v>521</v>
      </c>
      <c r="X75" s="70" t="str">
        <f>B71</f>
        <v>Rägavere Huviklubi</v>
      </c>
      <c r="Y75" s="73">
        <f>F75+J75+N75+R75+V75</f>
        <v>2930</v>
      </c>
      <c r="Z75" s="71">
        <f>SUM(Z76:Z78)</f>
        <v>2445</v>
      </c>
      <c r="AA75" s="91">
        <f>AVERAGE(AA76,AA77,AA78)</f>
        <v>195.33333333333334</v>
      </c>
      <c r="AB75" s="75">
        <f>AVERAGE(AB76,AB77,AB78)</f>
        <v>163</v>
      </c>
      <c r="AC75" s="382">
        <f>G76+K76+O76+S76+W76</f>
        <v>4</v>
      </c>
    </row>
    <row r="76" spans="2:29" s="62" customFormat="1" ht="17.25" customHeight="1">
      <c r="B76" s="355" t="s">
        <v>94</v>
      </c>
      <c r="C76" s="356"/>
      <c r="D76" s="76">
        <v>31</v>
      </c>
      <c r="E76" s="77">
        <v>187</v>
      </c>
      <c r="F76" s="80">
        <f>D76+E76</f>
        <v>218</v>
      </c>
      <c r="G76" s="373">
        <v>1</v>
      </c>
      <c r="H76" s="374"/>
      <c r="I76" s="79">
        <v>136</v>
      </c>
      <c r="J76" s="78">
        <f>D76+I76</f>
        <v>167</v>
      </c>
      <c r="K76" s="373">
        <v>0</v>
      </c>
      <c r="L76" s="374"/>
      <c r="M76" s="79">
        <v>137</v>
      </c>
      <c r="N76" s="78">
        <f>D76+M76</f>
        <v>168</v>
      </c>
      <c r="O76" s="373">
        <v>1</v>
      </c>
      <c r="P76" s="374"/>
      <c r="Q76" s="77">
        <v>163</v>
      </c>
      <c r="R76" s="80">
        <f>D76+Q76</f>
        <v>194</v>
      </c>
      <c r="S76" s="373">
        <v>1</v>
      </c>
      <c r="T76" s="374"/>
      <c r="U76" s="77">
        <v>148</v>
      </c>
      <c r="V76" s="80">
        <f>D76+U76</f>
        <v>179</v>
      </c>
      <c r="W76" s="373">
        <v>1</v>
      </c>
      <c r="X76" s="374"/>
      <c r="Y76" s="78">
        <f t="shared" si="3"/>
        <v>926</v>
      </c>
      <c r="Z76" s="79">
        <f>E76+I76+M76+Q76+U76</f>
        <v>771</v>
      </c>
      <c r="AA76" s="81">
        <f>AVERAGE(F76,J76,N76,R76,V76)</f>
        <v>185.2</v>
      </c>
      <c r="AB76" s="82">
        <f>AVERAGE(F76,J76,N76,R76,V76)-D76</f>
        <v>154.2</v>
      </c>
      <c r="AC76" s="383"/>
    </row>
    <row r="77" spans="2:29" s="62" customFormat="1" ht="17.25" customHeight="1">
      <c r="B77" s="355" t="s">
        <v>95</v>
      </c>
      <c r="C77" s="356"/>
      <c r="D77" s="76">
        <v>35</v>
      </c>
      <c r="E77" s="77">
        <v>175</v>
      </c>
      <c r="F77" s="80">
        <f>D77+E77</f>
        <v>210</v>
      </c>
      <c r="G77" s="375"/>
      <c r="H77" s="376"/>
      <c r="I77" s="79">
        <v>145</v>
      </c>
      <c r="J77" s="78">
        <f>D77+I77</f>
        <v>180</v>
      </c>
      <c r="K77" s="375"/>
      <c r="L77" s="376"/>
      <c r="M77" s="79">
        <v>140</v>
      </c>
      <c r="N77" s="78">
        <f>D77+M77</f>
        <v>175</v>
      </c>
      <c r="O77" s="375"/>
      <c r="P77" s="376"/>
      <c r="Q77" s="77">
        <v>148</v>
      </c>
      <c r="R77" s="80">
        <f>D77+Q77</f>
        <v>183</v>
      </c>
      <c r="S77" s="375"/>
      <c r="T77" s="376"/>
      <c r="U77" s="77">
        <v>178</v>
      </c>
      <c r="V77" s="80">
        <f>D77+U77</f>
        <v>213</v>
      </c>
      <c r="W77" s="375"/>
      <c r="X77" s="376"/>
      <c r="Y77" s="78">
        <f t="shared" si="3"/>
        <v>961</v>
      </c>
      <c r="Z77" s="79">
        <f>E77+I77+M77+Q77+U77</f>
        <v>786</v>
      </c>
      <c r="AA77" s="81">
        <f>AVERAGE(F77,J77,N77,R77,V77)</f>
        <v>192.2</v>
      </c>
      <c r="AB77" s="82">
        <f>AVERAGE(F77,J77,N77,R77,V77)-D77</f>
        <v>157.2</v>
      </c>
      <c r="AC77" s="383"/>
    </row>
    <row r="78" spans="2:29" s="62" customFormat="1" ht="17.25" customHeight="1" thickBot="1">
      <c r="B78" s="366" t="s">
        <v>96</v>
      </c>
      <c r="C78" s="367"/>
      <c r="D78" s="76">
        <v>31</v>
      </c>
      <c r="E78" s="84">
        <v>182</v>
      </c>
      <c r="F78" s="80">
        <f>D78+E78</f>
        <v>213</v>
      </c>
      <c r="G78" s="377"/>
      <c r="H78" s="378"/>
      <c r="I78" s="86">
        <v>194</v>
      </c>
      <c r="J78" s="78">
        <f>D78+I78</f>
        <v>225</v>
      </c>
      <c r="K78" s="377"/>
      <c r="L78" s="378"/>
      <c r="M78" s="79">
        <v>208</v>
      </c>
      <c r="N78" s="78">
        <f>D78+M78</f>
        <v>239</v>
      </c>
      <c r="O78" s="377"/>
      <c r="P78" s="378"/>
      <c r="Q78" s="77">
        <v>137</v>
      </c>
      <c r="R78" s="80">
        <f>D78+Q78</f>
        <v>168</v>
      </c>
      <c r="S78" s="377"/>
      <c r="T78" s="378"/>
      <c r="U78" s="77">
        <v>167</v>
      </c>
      <c r="V78" s="80">
        <f>D78+U78</f>
        <v>198</v>
      </c>
      <c r="W78" s="377"/>
      <c r="X78" s="378"/>
      <c r="Y78" s="85">
        <f t="shared" si="3"/>
        <v>1043</v>
      </c>
      <c r="Z78" s="86">
        <f>E78+I78+M78+Q78+U78</f>
        <v>888</v>
      </c>
      <c r="AA78" s="87">
        <f>AVERAGE(F78,J78,N78,R78,V78)</f>
        <v>208.6</v>
      </c>
      <c r="AB78" s="88">
        <f>AVERAGE(F78,J78,N78,R78,V78)-D78</f>
        <v>177.6</v>
      </c>
      <c r="AC78" s="384"/>
    </row>
    <row r="79" spans="2:29" s="62" customFormat="1" ht="49.5" customHeight="1">
      <c r="B79" s="380" t="s">
        <v>62</v>
      </c>
      <c r="C79" s="381"/>
      <c r="D79" s="63">
        <f>SUM(D80:D82)</f>
        <v>122</v>
      </c>
      <c r="E79" s="106">
        <f>SUM(E80:E82)</f>
        <v>347</v>
      </c>
      <c r="F79" s="92">
        <f>SUM(F80:F82)</f>
        <v>469</v>
      </c>
      <c r="G79" s="92">
        <f>F83</f>
        <v>532</v>
      </c>
      <c r="H79" s="70" t="str">
        <f>B83</f>
        <v>IRIS Fiber</v>
      </c>
      <c r="I79" s="64">
        <f>SUM(I80:I82)</f>
        <v>410</v>
      </c>
      <c r="J79" s="92">
        <f>SUM(J80:J82)</f>
        <v>532</v>
      </c>
      <c r="K79" s="92">
        <f>J91</f>
        <v>538</v>
      </c>
      <c r="L79" s="70" t="str">
        <f>B91</f>
        <v>Raudtee</v>
      </c>
      <c r="M79" s="71">
        <f>SUM(M80:M82)</f>
        <v>437</v>
      </c>
      <c r="N79" s="93">
        <f>SUM(N80:N82)</f>
        <v>559</v>
      </c>
      <c r="O79" s="92">
        <f>N75</f>
        <v>582</v>
      </c>
      <c r="P79" s="70" t="str">
        <f>B75</f>
        <v>Silfer</v>
      </c>
      <c r="Q79" s="71">
        <f>SUM(Q80:Q82)</f>
        <v>382</v>
      </c>
      <c r="R79" s="94">
        <f>SUM(R80:R82)</f>
        <v>504</v>
      </c>
      <c r="S79" s="92">
        <f>R71</f>
        <v>545</v>
      </c>
      <c r="T79" s="70" t="str">
        <f>B71</f>
        <v>Rägavere Huviklubi</v>
      </c>
      <c r="U79" s="71">
        <f>SUM(U80:U82)</f>
        <v>458</v>
      </c>
      <c r="V79" s="93">
        <f>SUM(V80:V82)</f>
        <v>580</v>
      </c>
      <c r="W79" s="92">
        <f>V87</f>
        <v>542</v>
      </c>
      <c r="X79" s="70" t="str">
        <f>B87</f>
        <v>Wiru Auto</v>
      </c>
      <c r="Y79" s="73">
        <f t="shared" si="3"/>
        <v>2644</v>
      </c>
      <c r="Z79" s="71">
        <f>SUM(Z80:Z82)</f>
        <v>2034</v>
      </c>
      <c r="AA79" s="91">
        <f>AVERAGE(AA80,AA81,AA82)</f>
        <v>176.26666666666665</v>
      </c>
      <c r="AB79" s="75">
        <f>AVERAGE(AB80,AB81,AB82)</f>
        <v>135.6</v>
      </c>
      <c r="AC79" s="382">
        <f>G80+K80+O80+S80+W80</f>
        <v>1</v>
      </c>
    </row>
    <row r="80" spans="2:29" s="62" customFormat="1" ht="17.25" customHeight="1">
      <c r="B80" s="355" t="s">
        <v>180</v>
      </c>
      <c r="C80" s="356"/>
      <c r="D80" s="76">
        <v>57</v>
      </c>
      <c r="E80" s="77">
        <v>97</v>
      </c>
      <c r="F80" s="80">
        <f>D80+E80</f>
        <v>154</v>
      </c>
      <c r="G80" s="373">
        <v>0</v>
      </c>
      <c r="H80" s="374"/>
      <c r="I80" s="79">
        <v>100</v>
      </c>
      <c r="J80" s="78">
        <f>D80+I80</f>
        <v>157</v>
      </c>
      <c r="K80" s="373">
        <v>0</v>
      </c>
      <c r="L80" s="374"/>
      <c r="M80" s="79">
        <v>81</v>
      </c>
      <c r="N80" s="78">
        <f>D80+M80</f>
        <v>138</v>
      </c>
      <c r="O80" s="373">
        <v>0</v>
      </c>
      <c r="P80" s="374"/>
      <c r="Q80" s="77">
        <v>84</v>
      </c>
      <c r="R80" s="80">
        <f>D80+Q80</f>
        <v>141</v>
      </c>
      <c r="S80" s="373">
        <v>0</v>
      </c>
      <c r="T80" s="374"/>
      <c r="U80" s="77">
        <v>131</v>
      </c>
      <c r="V80" s="80">
        <f>D80+U80</f>
        <v>188</v>
      </c>
      <c r="W80" s="373">
        <v>1</v>
      </c>
      <c r="X80" s="374"/>
      <c r="Y80" s="78">
        <f t="shared" si="3"/>
        <v>778</v>
      </c>
      <c r="Z80" s="79">
        <f>E80+I80+M80+Q80+U80</f>
        <v>493</v>
      </c>
      <c r="AA80" s="81">
        <f>AVERAGE(F80,J80,N80,R80,V80)</f>
        <v>155.6</v>
      </c>
      <c r="AB80" s="82">
        <f>AVERAGE(F80,J80,N80,R80,V80)-D80</f>
        <v>98.6</v>
      </c>
      <c r="AC80" s="383"/>
    </row>
    <row r="81" spans="2:29" s="62" customFormat="1" ht="17.25" customHeight="1">
      <c r="B81" s="355" t="s">
        <v>91</v>
      </c>
      <c r="C81" s="356"/>
      <c r="D81" s="76">
        <v>36</v>
      </c>
      <c r="E81" s="77">
        <v>137</v>
      </c>
      <c r="F81" s="80">
        <f>D81+E81</f>
        <v>173</v>
      </c>
      <c r="G81" s="375"/>
      <c r="H81" s="376"/>
      <c r="I81" s="79">
        <v>141</v>
      </c>
      <c r="J81" s="78">
        <f>D81+I81</f>
        <v>177</v>
      </c>
      <c r="K81" s="375"/>
      <c r="L81" s="376"/>
      <c r="M81" s="79">
        <v>150</v>
      </c>
      <c r="N81" s="78">
        <f>D81+M81</f>
        <v>186</v>
      </c>
      <c r="O81" s="375"/>
      <c r="P81" s="376"/>
      <c r="Q81" s="77">
        <v>150</v>
      </c>
      <c r="R81" s="80">
        <f>D81+Q81</f>
        <v>186</v>
      </c>
      <c r="S81" s="375"/>
      <c r="T81" s="376"/>
      <c r="U81" s="77">
        <v>168</v>
      </c>
      <c r="V81" s="80">
        <f>D81+U81</f>
        <v>204</v>
      </c>
      <c r="W81" s="375"/>
      <c r="X81" s="376"/>
      <c r="Y81" s="78">
        <f t="shared" si="3"/>
        <v>926</v>
      </c>
      <c r="Z81" s="79">
        <f>E81+I81+M81+Q81+U81</f>
        <v>746</v>
      </c>
      <c r="AA81" s="81">
        <f>AVERAGE(F81,J81,N81,R81,V81)</f>
        <v>185.2</v>
      </c>
      <c r="AB81" s="82">
        <f>AVERAGE(F81,J81,N81,R81,V81)-D81</f>
        <v>149.2</v>
      </c>
      <c r="AC81" s="383"/>
    </row>
    <row r="82" spans="2:29" s="62" customFormat="1" ht="17.25" customHeight="1" thickBot="1">
      <c r="B82" s="366" t="s">
        <v>89</v>
      </c>
      <c r="C82" s="367"/>
      <c r="D82" s="83">
        <v>29</v>
      </c>
      <c r="E82" s="84">
        <v>113</v>
      </c>
      <c r="F82" s="80">
        <f>D82+E82</f>
        <v>142</v>
      </c>
      <c r="G82" s="377"/>
      <c r="H82" s="378"/>
      <c r="I82" s="86">
        <v>169</v>
      </c>
      <c r="J82" s="78">
        <f>D82+I82</f>
        <v>198</v>
      </c>
      <c r="K82" s="377"/>
      <c r="L82" s="378"/>
      <c r="M82" s="86">
        <v>206</v>
      </c>
      <c r="N82" s="78">
        <f>D82+M82</f>
        <v>235</v>
      </c>
      <c r="O82" s="377"/>
      <c r="P82" s="378"/>
      <c r="Q82" s="77">
        <v>148</v>
      </c>
      <c r="R82" s="80">
        <f>D82+Q82</f>
        <v>177</v>
      </c>
      <c r="S82" s="377"/>
      <c r="T82" s="378"/>
      <c r="U82" s="77">
        <v>159</v>
      </c>
      <c r="V82" s="80">
        <f>D82+U82</f>
        <v>188</v>
      </c>
      <c r="W82" s="377"/>
      <c r="X82" s="378"/>
      <c r="Y82" s="85">
        <f t="shared" si="3"/>
        <v>940</v>
      </c>
      <c r="Z82" s="86">
        <f>E82+I82+M82+Q82+U82</f>
        <v>795</v>
      </c>
      <c r="AA82" s="87">
        <f>AVERAGE(F82,J82,N82,R82,V82)</f>
        <v>188</v>
      </c>
      <c r="AB82" s="88">
        <f>AVERAGE(F82,J82,N82,R82,V82)-D82</f>
        <v>159</v>
      </c>
      <c r="AC82" s="384"/>
    </row>
    <row r="83" spans="2:29" s="62" customFormat="1" ht="49.5" customHeight="1">
      <c r="B83" s="368" t="s">
        <v>72</v>
      </c>
      <c r="C83" s="369"/>
      <c r="D83" s="63">
        <f>SUM(D84:D86)</f>
        <v>143</v>
      </c>
      <c r="E83" s="106">
        <f>SUM(E84:E86)</f>
        <v>389</v>
      </c>
      <c r="F83" s="92">
        <f>SUM(F84:F86)</f>
        <v>532</v>
      </c>
      <c r="G83" s="92">
        <f>F79</f>
        <v>469</v>
      </c>
      <c r="H83" s="70" t="str">
        <f>B79</f>
        <v>AQVA</v>
      </c>
      <c r="I83" s="64">
        <f>SUM(I84:I86)</f>
        <v>440</v>
      </c>
      <c r="J83" s="92">
        <f>SUM(J84:J86)</f>
        <v>583</v>
      </c>
      <c r="K83" s="92">
        <f>J75</f>
        <v>572</v>
      </c>
      <c r="L83" s="70" t="str">
        <f>B75</f>
        <v>Silfer</v>
      </c>
      <c r="M83" s="72">
        <f>SUM(M84:M86)</f>
        <v>392</v>
      </c>
      <c r="N83" s="94">
        <f>SUM(N84:N86)</f>
        <v>535</v>
      </c>
      <c r="O83" s="92">
        <f>N71</f>
        <v>539</v>
      </c>
      <c r="P83" s="70" t="str">
        <f>B71</f>
        <v>Rägavere Huviklubi</v>
      </c>
      <c r="Q83" s="71">
        <f>SUM(Q84:Q86)</f>
        <v>460</v>
      </c>
      <c r="R83" s="94">
        <f>SUM(R84:R86)</f>
        <v>603</v>
      </c>
      <c r="S83" s="92">
        <f>R87</f>
        <v>554</v>
      </c>
      <c r="T83" s="70" t="str">
        <f>B87</f>
        <v>Wiru Auto</v>
      </c>
      <c r="U83" s="71">
        <f>SUM(U84:U86)</f>
        <v>384</v>
      </c>
      <c r="V83" s="94">
        <f>SUM(V84:V86)</f>
        <v>527</v>
      </c>
      <c r="W83" s="92">
        <f>V91</f>
        <v>445</v>
      </c>
      <c r="X83" s="70" t="str">
        <f>B91</f>
        <v>Raudtee</v>
      </c>
      <c r="Y83" s="73">
        <f t="shared" si="3"/>
        <v>2780</v>
      </c>
      <c r="Z83" s="71">
        <f>SUM(Z84:Z86)</f>
        <v>2065</v>
      </c>
      <c r="AA83" s="91">
        <f>AVERAGE(AA84,AA85,AA86)</f>
        <v>185.33333333333334</v>
      </c>
      <c r="AB83" s="75">
        <f>AVERAGE(AB84,AB85,AB86)</f>
        <v>137.66666666666666</v>
      </c>
      <c r="AC83" s="382">
        <f>G84+K84+O84+S84+W84</f>
        <v>4</v>
      </c>
    </row>
    <row r="84" spans="2:29" s="62" customFormat="1" ht="17.25" customHeight="1">
      <c r="B84" s="357" t="s">
        <v>189</v>
      </c>
      <c r="C84" s="354"/>
      <c r="D84" s="76">
        <v>50</v>
      </c>
      <c r="E84" s="79">
        <v>132</v>
      </c>
      <c r="F84" s="80">
        <f>D84+E84</f>
        <v>182</v>
      </c>
      <c r="G84" s="373">
        <v>1</v>
      </c>
      <c r="H84" s="374"/>
      <c r="I84" s="79">
        <v>146</v>
      </c>
      <c r="J84" s="78">
        <f>D84+I84</f>
        <v>196</v>
      </c>
      <c r="K84" s="373">
        <v>1</v>
      </c>
      <c r="L84" s="374"/>
      <c r="M84" s="79">
        <v>112</v>
      </c>
      <c r="N84" s="78">
        <f>D84+M84</f>
        <v>162</v>
      </c>
      <c r="O84" s="373">
        <v>0</v>
      </c>
      <c r="P84" s="374"/>
      <c r="Q84" s="77">
        <v>206</v>
      </c>
      <c r="R84" s="80">
        <f>D84+Q84</f>
        <v>256</v>
      </c>
      <c r="S84" s="373">
        <v>1</v>
      </c>
      <c r="T84" s="374"/>
      <c r="U84" s="77">
        <v>143</v>
      </c>
      <c r="V84" s="80">
        <f>D84+U84</f>
        <v>193</v>
      </c>
      <c r="W84" s="373">
        <v>1</v>
      </c>
      <c r="X84" s="374"/>
      <c r="Y84" s="78">
        <f t="shared" si="3"/>
        <v>989</v>
      </c>
      <c r="Z84" s="79">
        <f>E84+I84+M84+Q84+U84</f>
        <v>739</v>
      </c>
      <c r="AA84" s="81">
        <f>AVERAGE(F84,J84,N84,R84,V84)</f>
        <v>197.8</v>
      </c>
      <c r="AB84" s="82">
        <f>AVERAGE(F84,J84,N84,R84,V84)-D84</f>
        <v>147.8</v>
      </c>
      <c r="AC84" s="383"/>
    </row>
    <row r="85" spans="2:29" s="62" customFormat="1" ht="17.25" customHeight="1">
      <c r="B85" s="357" t="s">
        <v>82</v>
      </c>
      <c r="C85" s="354"/>
      <c r="D85" s="76">
        <v>57</v>
      </c>
      <c r="E85" s="95">
        <v>100</v>
      </c>
      <c r="F85" s="80">
        <f>D85+E85</f>
        <v>157</v>
      </c>
      <c r="G85" s="375"/>
      <c r="H85" s="376"/>
      <c r="I85" s="79">
        <v>160</v>
      </c>
      <c r="J85" s="78">
        <f>D85+I85</f>
        <v>217</v>
      </c>
      <c r="K85" s="375"/>
      <c r="L85" s="376"/>
      <c r="M85" s="79">
        <v>133</v>
      </c>
      <c r="N85" s="78">
        <f>D85+M85</f>
        <v>190</v>
      </c>
      <c r="O85" s="375"/>
      <c r="P85" s="376"/>
      <c r="Q85" s="77">
        <v>134</v>
      </c>
      <c r="R85" s="80">
        <f>D85+Q85</f>
        <v>191</v>
      </c>
      <c r="S85" s="375"/>
      <c r="T85" s="376"/>
      <c r="U85" s="77">
        <v>134</v>
      </c>
      <c r="V85" s="80">
        <f>D85+U85</f>
        <v>191</v>
      </c>
      <c r="W85" s="375"/>
      <c r="X85" s="376"/>
      <c r="Y85" s="78">
        <f t="shared" si="3"/>
        <v>946</v>
      </c>
      <c r="Z85" s="79">
        <f>E85+I85+M85+Q85+U85</f>
        <v>661</v>
      </c>
      <c r="AA85" s="81">
        <f>AVERAGE(F85,J85,N85,R85,V85)</f>
        <v>189.2</v>
      </c>
      <c r="AB85" s="82">
        <f>AVERAGE(F85,J85,N85,R85,V85)-D85</f>
        <v>132.2</v>
      </c>
      <c r="AC85" s="383"/>
    </row>
    <row r="86" spans="2:29" s="62" customFormat="1" ht="17.25" customHeight="1" thickBot="1">
      <c r="B86" s="413" t="s">
        <v>97</v>
      </c>
      <c r="C86" s="414"/>
      <c r="D86" s="83">
        <v>36</v>
      </c>
      <c r="E86" s="84">
        <v>157</v>
      </c>
      <c r="F86" s="80">
        <f>D86+E86</f>
        <v>193</v>
      </c>
      <c r="G86" s="377"/>
      <c r="H86" s="378"/>
      <c r="I86" s="86">
        <v>134</v>
      </c>
      <c r="J86" s="78">
        <f>D86+I86</f>
        <v>170</v>
      </c>
      <c r="K86" s="377"/>
      <c r="L86" s="378"/>
      <c r="M86" s="86">
        <v>147</v>
      </c>
      <c r="N86" s="78">
        <f>D86+M86</f>
        <v>183</v>
      </c>
      <c r="O86" s="377"/>
      <c r="P86" s="378"/>
      <c r="Q86" s="77">
        <v>120</v>
      </c>
      <c r="R86" s="80">
        <f>D86+Q86</f>
        <v>156</v>
      </c>
      <c r="S86" s="377"/>
      <c r="T86" s="378"/>
      <c r="U86" s="77">
        <v>107</v>
      </c>
      <c r="V86" s="80">
        <f>D86+U86</f>
        <v>143</v>
      </c>
      <c r="W86" s="377"/>
      <c r="X86" s="378"/>
      <c r="Y86" s="85">
        <f t="shared" si="3"/>
        <v>845</v>
      </c>
      <c r="Z86" s="86">
        <f>E86+I86+M86+Q86+U86</f>
        <v>665</v>
      </c>
      <c r="AA86" s="87">
        <f>AVERAGE(F86,J86,N86,R86,V86)</f>
        <v>169</v>
      </c>
      <c r="AB86" s="88">
        <f>AVERAGE(F86,J86,N86,R86,V86)-D86</f>
        <v>133</v>
      </c>
      <c r="AC86" s="384"/>
    </row>
    <row r="87" spans="2:29" s="62" customFormat="1" ht="49.5" customHeight="1">
      <c r="B87" s="385" t="s">
        <v>148</v>
      </c>
      <c r="C87" s="386"/>
      <c r="D87" s="63">
        <f>SUM(D88:D90)</f>
        <v>147</v>
      </c>
      <c r="E87" s="106">
        <f>SUM(E88:E90)</f>
        <v>379</v>
      </c>
      <c r="F87" s="92">
        <f>SUM(F88:F90)</f>
        <v>526</v>
      </c>
      <c r="G87" s="92">
        <f>F75</f>
        <v>641</v>
      </c>
      <c r="H87" s="70" t="str">
        <f>B75</f>
        <v>Silfer</v>
      </c>
      <c r="I87" s="64">
        <f>SUM(I88:I90)</f>
        <v>383</v>
      </c>
      <c r="J87" s="92">
        <f>SUM(J88:J90)</f>
        <v>530</v>
      </c>
      <c r="K87" s="92">
        <f>J71</f>
        <v>512</v>
      </c>
      <c r="L87" s="70" t="str">
        <f>B71</f>
        <v>Rägavere Huviklubi</v>
      </c>
      <c r="M87" s="72">
        <f>SUM(M88:M90)</f>
        <v>418</v>
      </c>
      <c r="N87" s="92">
        <f>SUM(N88:N90)</f>
        <v>565</v>
      </c>
      <c r="O87" s="92">
        <f>N91</f>
        <v>511</v>
      </c>
      <c r="P87" s="70" t="str">
        <f>B91</f>
        <v>Raudtee</v>
      </c>
      <c r="Q87" s="71">
        <f>SUM(Q88:Q90)</f>
        <v>407</v>
      </c>
      <c r="R87" s="93">
        <f>SUM(R88:R90)</f>
        <v>554</v>
      </c>
      <c r="S87" s="92">
        <f>R83</f>
        <v>603</v>
      </c>
      <c r="T87" s="70" t="str">
        <f>B83</f>
        <v>IRIS Fiber</v>
      </c>
      <c r="U87" s="71">
        <f>SUM(U88:U90)</f>
        <v>395</v>
      </c>
      <c r="V87" s="93">
        <f>SUM(V88:V90)</f>
        <v>542</v>
      </c>
      <c r="W87" s="92">
        <f>V79</f>
        <v>580</v>
      </c>
      <c r="X87" s="70" t="str">
        <f>B79</f>
        <v>AQVA</v>
      </c>
      <c r="Y87" s="73">
        <f t="shared" si="3"/>
        <v>2717</v>
      </c>
      <c r="Z87" s="71">
        <f>SUM(Z88:Z90)</f>
        <v>1982</v>
      </c>
      <c r="AA87" s="91">
        <f>AVERAGE(AA88,AA89,AA90)</f>
        <v>181.13333333333333</v>
      </c>
      <c r="AB87" s="75">
        <f>AVERAGE(AB88,AB89,AB90)</f>
        <v>132.13333333333333</v>
      </c>
      <c r="AC87" s="382">
        <f>G88+K88+O88+S88+W88</f>
        <v>2</v>
      </c>
    </row>
    <row r="88" spans="2:29" s="62" customFormat="1" ht="17.25" customHeight="1">
      <c r="B88" s="355" t="s">
        <v>146</v>
      </c>
      <c r="C88" s="356"/>
      <c r="D88" s="76">
        <v>60</v>
      </c>
      <c r="E88" s="79">
        <v>99</v>
      </c>
      <c r="F88" s="80">
        <f>D88+E88</f>
        <v>159</v>
      </c>
      <c r="G88" s="373">
        <v>0</v>
      </c>
      <c r="H88" s="374"/>
      <c r="I88" s="79">
        <v>132</v>
      </c>
      <c r="J88" s="78">
        <f>D88+I88</f>
        <v>192</v>
      </c>
      <c r="K88" s="373">
        <v>1</v>
      </c>
      <c r="L88" s="374"/>
      <c r="M88" s="79">
        <v>88</v>
      </c>
      <c r="N88" s="78">
        <f>D88+M88</f>
        <v>148</v>
      </c>
      <c r="O88" s="373">
        <v>1</v>
      </c>
      <c r="P88" s="374"/>
      <c r="Q88" s="77">
        <v>140</v>
      </c>
      <c r="R88" s="80">
        <f>D88+Q88</f>
        <v>200</v>
      </c>
      <c r="S88" s="373">
        <v>0</v>
      </c>
      <c r="T88" s="374"/>
      <c r="U88" s="77">
        <v>126</v>
      </c>
      <c r="V88" s="80">
        <f>D88+U88</f>
        <v>186</v>
      </c>
      <c r="W88" s="373">
        <v>0</v>
      </c>
      <c r="X88" s="374"/>
      <c r="Y88" s="78">
        <f t="shared" si="3"/>
        <v>885</v>
      </c>
      <c r="Z88" s="79">
        <f>E88+I88+M88+Q88+U88</f>
        <v>585</v>
      </c>
      <c r="AA88" s="81">
        <f>AVERAGE(F88,J88,N88,R88,V88)</f>
        <v>177</v>
      </c>
      <c r="AB88" s="82">
        <f>AVERAGE(F88,J88,N88,R88,V88)-D88</f>
        <v>117</v>
      </c>
      <c r="AC88" s="383"/>
    </row>
    <row r="89" spans="2:29" s="62" customFormat="1" ht="17.25" customHeight="1">
      <c r="B89" s="355" t="s">
        <v>216</v>
      </c>
      <c r="C89" s="356"/>
      <c r="D89" s="76">
        <v>41</v>
      </c>
      <c r="E89" s="77">
        <v>133</v>
      </c>
      <c r="F89" s="80">
        <f>D89+E89</f>
        <v>174</v>
      </c>
      <c r="G89" s="375"/>
      <c r="H89" s="376"/>
      <c r="I89" s="79">
        <v>135</v>
      </c>
      <c r="J89" s="78">
        <f>D89+I89</f>
        <v>176</v>
      </c>
      <c r="K89" s="375"/>
      <c r="L89" s="376"/>
      <c r="M89" s="79">
        <v>187</v>
      </c>
      <c r="N89" s="78">
        <f>D89+M89</f>
        <v>228</v>
      </c>
      <c r="O89" s="375"/>
      <c r="P89" s="376"/>
      <c r="Q89" s="77">
        <v>157</v>
      </c>
      <c r="R89" s="80">
        <f>D89+Q89</f>
        <v>198</v>
      </c>
      <c r="S89" s="375"/>
      <c r="T89" s="376"/>
      <c r="U89" s="77">
        <v>149</v>
      </c>
      <c r="V89" s="80">
        <f>D89+U89</f>
        <v>190</v>
      </c>
      <c r="W89" s="375"/>
      <c r="X89" s="376"/>
      <c r="Y89" s="78">
        <f t="shared" si="3"/>
        <v>966</v>
      </c>
      <c r="Z89" s="79">
        <f>E89+I89+M89+Q89+U89</f>
        <v>761</v>
      </c>
      <c r="AA89" s="81">
        <f>AVERAGE(F89,J89,N89,R89,V89)</f>
        <v>193.2</v>
      </c>
      <c r="AB89" s="82">
        <f>AVERAGE(F89,J89,N89,R89,V89)-D89</f>
        <v>152.2</v>
      </c>
      <c r="AC89" s="383"/>
    </row>
    <row r="90" spans="2:29" s="62" customFormat="1" ht="17.25" customHeight="1" thickBot="1">
      <c r="B90" s="366" t="s">
        <v>178</v>
      </c>
      <c r="C90" s="367"/>
      <c r="D90" s="76">
        <v>46</v>
      </c>
      <c r="E90" s="84">
        <v>147</v>
      </c>
      <c r="F90" s="80">
        <f>D90+E90</f>
        <v>193</v>
      </c>
      <c r="G90" s="377"/>
      <c r="H90" s="378"/>
      <c r="I90" s="86">
        <v>116</v>
      </c>
      <c r="J90" s="78">
        <f>D90+I90</f>
        <v>162</v>
      </c>
      <c r="K90" s="377"/>
      <c r="L90" s="378"/>
      <c r="M90" s="86">
        <v>143</v>
      </c>
      <c r="N90" s="78">
        <f>D90+M90</f>
        <v>189</v>
      </c>
      <c r="O90" s="377"/>
      <c r="P90" s="378"/>
      <c r="Q90" s="77">
        <v>110</v>
      </c>
      <c r="R90" s="80">
        <f>D90+Q90</f>
        <v>156</v>
      </c>
      <c r="S90" s="377"/>
      <c r="T90" s="378"/>
      <c r="U90" s="77">
        <v>120</v>
      </c>
      <c r="V90" s="80">
        <f>D90+U90</f>
        <v>166</v>
      </c>
      <c r="W90" s="377"/>
      <c r="X90" s="378"/>
      <c r="Y90" s="85">
        <f t="shared" si="3"/>
        <v>866</v>
      </c>
      <c r="Z90" s="86">
        <f>E90+I90+M90+Q90+U90</f>
        <v>636</v>
      </c>
      <c r="AA90" s="87">
        <f>AVERAGE(F90,J90,N90,R90,V90)</f>
        <v>173.2</v>
      </c>
      <c r="AB90" s="88">
        <f>AVERAGE(F90,J90,N90,R90,V90)-D90</f>
        <v>127.19999999999999</v>
      </c>
      <c r="AC90" s="384"/>
    </row>
    <row r="91" spans="2:29" s="62" customFormat="1" ht="49.5" customHeight="1">
      <c r="B91" s="385" t="s">
        <v>71</v>
      </c>
      <c r="C91" s="386"/>
      <c r="D91" s="63">
        <f>SUM(D92:D94)</f>
        <v>104</v>
      </c>
      <c r="E91" s="106">
        <f>SUM(E92:E94)</f>
        <v>349</v>
      </c>
      <c r="F91" s="92">
        <f>SUM(F92:F94)</f>
        <v>453</v>
      </c>
      <c r="G91" s="92">
        <f>F71</f>
        <v>533</v>
      </c>
      <c r="H91" s="70" t="str">
        <f>B71</f>
        <v>Rägavere Huviklubi</v>
      </c>
      <c r="I91" s="64">
        <f>SUM(I92:I94)</f>
        <v>434</v>
      </c>
      <c r="J91" s="92">
        <f>SUM(J92:J94)</f>
        <v>538</v>
      </c>
      <c r="K91" s="92">
        <f>J79</f>
        <v>532</v>
      </c>
      <c r="L91" s="70" t="str">
        <f>B79</f>
        <v>AQVA</v>
      </c>
      <c r="M91" s="72">
        <f>SUM(M92:M94)</f>
        <v>407</v>
      </c>
      <c r="N91" s="94">
        <f>SUM(N92:N94)</f>
        <v>511</v>
      </c>
      <c r="O91" s="92">
        <f>N87</f>
        <v>565</v>
      </c>
      <c r="P91" s="70" t="str">
        <f>B87</f>
        <v>Wiru Auto</v>
      </c>
      <c r="Q91" s="71">
        <f>SUM(Q92:Q94)</f>
        <v>342</v>
      </c>
      <c r="R91" s="94">
        <f>SUM(R92:R94)</f>
        <v>446</v>
      </c>
      <c r="S91" s="92">
        <f>R75</f>
        <v>545</v>
      </c>
      <c r="T91" s="70" t="str">
        <f>B75</f>
        <v>Silfer</v>
      </c>
      <c r="U91" s="71">
        <f>SUM(U92:U94)</f>
        <v>341</v>
      </c>
      <c r="V91" s="94">
        <f>SUM(V92:V94)</f>
        <v>445</v>
      </c>
      <c r="W91" s="92">
        <f>V83</f>
        <v>527</v>
      </c>
      <c r="X91" s="70" t="str">
        <f>B83</f>
        <v>IRIS Fiber</v>
      </c>
      <c r="Y91" s="73">
        <f t="shared" si="3"/>
        <v>2393</v>
      </c>
      <c r="Z91" s="71">
        <f>SUM(Z92:Z94)</f>
        <v>1873</v>
      </c>
      <c r="AA91" s="91">
        <f>AVERAGE(AA92,AA93,AA94)</f>
        <v>159.53333333333333</v>
      </c>
      <c r="AB91" s="75">
        <f>AVERAGE(AB92,AB93,AB94)</f>
        <v>124.86666666666667</v>
      </c>
      <c r="AC91" s="382">
        <f>G92+K92+O92+S92+W92</f>
        <v>1</v>
      </c>
    </row>
    <row r="92" spans="2:29" s="62" customFormat="1" ht="17.25" customHeight="1">
      <c r="B92" s="355" t="s">
        <v>86</v>
      </c>
      <c r="C92" s="356"/>
      <c r="D92" s="76">
        <v>60</v>
      </c>
      <c r="E92" s="77">
        <v>62</v>
      </c>
      <c r="F92" s="80">
        <f>D92+E92</f>
        <v>122</v>
      </c>
      <c r="G92" s="373">
        <v>0</v>
      </c>
      <c r="H92" s="374"/>
      <c r="I92" s="79">
        <v>88</v>
      </c>
      <c r="J92" s="78">
        <f>D92+I92</f>
        <v>148</v>
      </c>
      <c r="K92" s="373">
        <v>1</v>
      </c>
      <c r="L92" s="374"/>
      <c r="M92" s="79">
        <v>71</v>
      </c>
      <c r="N92" s="78">
        <f>D92+M92</f>
        <v>131</v>
      </c>
      <c r="O92" s="373">
        <v>0</v>
      </c>
      <c r="P92" s="374"/>
      <c r="Q92" s="77">
        <v>107</v>
      </c>
      <c r="R92" s="80">
        <f>D92+Q92</f>
        <v>167</v>
      </c>
      <c r="S92" s="373">
        <v>0</v>
      </c>
      <c r="T92" s="374"/>
      <c r="U92" s="77">
        <v>75</v>
      </c>
      <c r="V92" s="78">
        <f>D92+U92</f>
        <v>135</v>
      </c>
      <c r="W92" s="373">
        <v>0</v>
      </c>
      <c r="X92" s="374"/>
      <c r="Y92" s="78">
        <f>F92+J92+N92+R92+V92</f>
        <v>703</v>
      </c>
      <c r="Z92" s="79">
        <f>E92+I92+M92+Q92+U92</f>
        <v>403</v>
      </c>
      <c r="AA92" s="81">
        <f>AVERAGE(F92,J92,N92,R92,V92)</f>
        <v>140.6</v>
      </c>
      <c r="AB92" s="82">
        <f>AVERAGE(F92,J92,N92,R92,V92)-D92</f>
        <v>80.6</v>
      </c>
      <c r="AC92" s="383"/>
    </row>
    <row r="93" spans="2:29" s="62" customFormat="1" ht="17.25" customHeight="1">
      <c r="B93" s="355" t="s">
        <v>85</v>
      </c>
      <c r="C93" s="356"/>
      <c r="D93" s="76">
        <v>34</v>
      </c>
      <c r="E93" s="77">
        <v>150</v>
      </c>
      <c r="F93" s="80">
        <f>D93+E93</f>
        <v>184</v>
      </c>
      <c r="G93" s="375"/>
      <c r="H93" s="376"/>
      <c r="I93" s="79">
        <v>180</v>
      </c>
      <c r="J93" s="78">
        <f>D93+I93</f>
        <v>214</v>
      </c>
      <c r="K93" s="375"/>
      <c r="L93" s="376"/>
      <c r="M93" s="79">
        <v>163</v>
      </c>
      <c r="N93" s="78">
        <f>D93+M93</f>
        <v>197</v>
      </c>
      <c r="O93" s="375"/>
      <c r="P93" s="376"/>
      <c r="Q93" s="77">
        <v>113</v>
      </c>
      <c r="R93" s="80">
        <f>D93+Q93</f>
        <v>147</v>
      </c>
      <c r="S93" s="375"/>
      <c r="T93" s="376"/>
      <c r="U93" s="77">
        <v>105</v>
      </c>
      <c r="V93" s="78">
        <f>D93+U93</f>
        <v>139</v>
      </c>
      <c r="W93" s="375"/>
      <c r="X93" s="376"/>
      <c r="Y93" s="78">
        <f>F93+J93+N93+R93+V93</f>
        <v>881</v>
      </c>
      <c r="Z93" s="79">
        <f>E93+I93+M93+Q93+U93</f>
        <v>711</v>
      </c>
      <c r="AA93" s="81">
        <f>AVERAGE(F93,J93,N93,R93,V93)</f>
        <v>176.2</v>
      </c>
      <c r="AB93" s="82">
        <f>AVERAGE(F93,J93,N93,R93,V93)-D93</f>
        <v>142.2</v>
      </c>
      <c r="AC93" s="383"/>
    </row>
    <row r="94" spans="2:29" s="62" customFormat="1" ht="17.25" customHeight="1" thickBot="1">
      <c r="B94" s="366" t="s">
        <v>84</v>
      </c>
      <c r="C94" s="367"/>
      <c r="D94" s="83">
        <v>10</v>
      </c>
      <c r="E94" s="84">
        <v>137</v>
      </c>
      <c r="F94" s="85">
        <f>D94+E94</f>
        <v>147</v>
      </c>
      <c r="G94" s="377"/>
      <c r="H94" s="378"/>
      <c r="I94" s="86">
        <v>166</v>
      </c>
      <c r="J94" s="85">
        <f>D94+I94</f>
        <v>176</v>
      </c>
      <c r="K94" s="377"/>
      <c r="L94" s="378"/>
      <c r="M94" s="86">
        <v>173</v>
      </c>
      <c r="N94" s="85">
        <f>D94+M94</f>
        <v>183</v>
      </c>
      <c r="O94" s="377"/>
      <c r="P94" s="378"/>
      <c r="Q94" s="86">
        <v>122</v>
      </c>
      <c r="R94" s="85">
        <f>D94+Q94</f>
        <v>132</v>
      </c>
      <c r="S94" s="377"/>
      <c r="T94" s="378"/>
      <c r="U94" s="86">
        <v>161</v>
      </c>
      <c r="V94" s="85">
        <f>D94+U94</f>
        <v>171</v>
      </c>
      <c r="W94" s="377"/>
      <c r="X94" s="378"/>
      <c r="Y94" s="85">
        <f>F94+J94+N94+R94+V94</f>
        <v>809</v>
      </c>
      <c r="Z94" s="86">
        <f>E94+I94+M94+Q94+U94</f>
        <v>759</v>
      </c>
      <c r="AA94" s="87">
        <f>AVERAGE(F94,J94,N94,R94,V94)</f>
        <v>161.8</v>
      </c>
      <c r="AB94" s="88">
        <f>AVERAGE(F94,J94,N94,R94,V94)-D94</f>
        <v>151.8</v>
      </c>
      <c r="AC94" s="384"/>
    </row>
    <row r="95" spans="2:29" s="62" customFormat="1" ht="16.5" customHeight="1">
      <c r="B95" s="96"/>
      <c r="C95" s="96"/>
      <c r="D95" s="97"/>
      <c r="E95" s="98"/>
      <c r="F95" s="99"/>
      <c r="G95" s="100"/>
      <c r="H95" s="100"/>
      <c r="I95" s="98"/>
      <c r="J95" s="99"/>
      <c r="K95" s="100"/>
      <c r="L95" s="100"/>
      <c r="M95" s="98"/>
      <c r="N95" s="99"/>
      <c r="O95" s="100"/>
      <c r="P95" s="100"/>
      <c r="Q95" s="98"/>
      <c r="R95" s="99"/>
      <c r="S95" s="100"/>
      <c r="T95" s="100"/>
      <c r="U95" s="98"/>
      <c r="V95" s="99"/>
      <c r="W95" s="100"/>
      <c r="X95" s="100"/>
      <c r="Y95" s="99"/>
      <c r="Z95" s="109"/>
      <c r="AA95" s="102"/>
      <c r="AB95" s="101"/>
      <c r="AC95" s="103"/>
    </row>
    <row r="96" spans="4:29" s="62" customFormat="1" ht="16.5" customHeight="1">
      <c r="D96" s="97"/>
      <c r="E96" s="98"/>
      <c r="F96" s="99"/>
      <c r="G96" s="100"/>
      <c r="H96" s="100"/>
      <c r="I96" s="98"/>
      <c r="J96" s="99"/>
      <c r="K96" s="100"/>
      <c r="L96" s="100"/>
      <c r="M96" s="98"/>
      <c r="N96" s="99"/>
      <c r="O96" s="100"/>
      <c r="P96" s="100"/>
      <c r="Q96" s="98"/>
      <c r="R96" s="99"/>
      <c r="S96" s="100"/>
      <c r="T96" s="100"/>
      <c r="U96" s="98"/>
      <c r="V96" s="99"/>
      <c r="W96" s="100"/>
      <c r="X96" s="100"/>
      <c r="Y96" s="99"/>
      <c r="Z96" s="109"/>
      <c r="AA96" s="102"/>
      <c r="AB96" s="101"/>
      <c r="AC96" s="103"/>
    </row>
    <row r="97" spans="4:29" s="62" customFormat="1" ht="16.5" customHeight="1">
      <c r="D97" s="97"/>
      <c r="E97" s="98"/>
      <c r="F97" s="99"/>
      <c r="G97" s="100"/>
      <c r="H97" s="100"/>
      <c r="I97" s="98"/>
      <c r="J97" s="99"/>
      <c r="K97" s="100"/>
      <c r="L97" s="100"/>
      <c r="M97" s="98"/>
      <c r="N97" s="99"/>
      <c r="O97" s="100"/>
      <c r="P97" s="100"/>
      <c r="Q97" s="98"/>
      <c r="R97" s="99"/>
      <c r="S97" s="100"/>
      <c r="T97" s="100"/>
      <c r="U97" s="98"/>
      <c r="V97" s="99"/>
      <c r="W97" s="100"/>
      <c r="X97" s="100"/>
      <c r="Y97" s="99"/>
      <c r="Z97" s="109"/>
      <c r="AA97" s="102"/>
      <c r="AB97" s="101"/>
      <c r="AC97" s="103"/>
    </row>
    <row r="98" spans="4:29" ht="16.5" customHeight="1">
      <c r="D98" s="1"/>
      <c r="E98" s="42"/>
      <c r="F98" s="43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42"/>
    </row>
    <row r="99" spans="2:29" ht="16.5" customHeight="1">
      <c r="B99" s="1"/>
      <c r="C99" s="1"/>
      <c r="D99" s="1"/>
      <c r="E99" s="42"/>
      <c r="F99" s="398" t="s">
        <v>226</v>
      </c>
      <c r="G99" s="398"/>
      <c r="H99" s="398"/>
      <c r="I99" s="398"/>
      <c r="J99" s="398"/>
      <c r="K99" s="398"/>
      <c r="L99" s="398"/>
      <c r="M99" s="398"/>
      <c r="N99" s="398"/>
      <c r="O99" s="398"/>
      <c r="P99" s="398"/>
      <c r="Q99" s="398"/>
      <c r="R99" s="398"/>
      <c r="S99" s="1"/>
      <c r="T99" s="1"/>
      <c r="U99" s="1"/>
      <c r="V99" s="1"/>
      <c r="W99" s="392" t="s">
        <v>79</v>
      </c>
      <c r="X99" s="392"/>
      <c r="Y99" s="392"/>
      <c r="Z99" s="392"/>
      <c r="AA99" s="1"/>
      <c r="AB99" s="1"/>
      <c r="AC99" s="42"/>
    </row>
    <row r="100" spans="2:29" ht="33" customHeight="1" thickBot="1">
      <c r="B100" s="204" t="s">
        <v>66</v>
      </c>
      <c r="C100" s="205"/>
      <c r="D100" s="1"/>
      <c r="E100" s="42"/>
      <c r="F100" s="398"/>
      <c r="G100" s="398"/>
      <c r="H100" s="398"/>
      <c r="I100" s="398"/>
      <c r="J100" s="398"/>
      <c r="K100" s="398"/>
      <c r="L100" s="398"/>
      <c r="M100" s="398"/>
      <c r="N100" s="398"/>
      <c r="O100" s="398"/>
      <c r="P100" s="398"/>
      <c r="Q100" s="398"/>
      <c r="R100" s="398"/>
      <c r="S100" s="1"/>
      <c r="T100" s="1"/>
      <c r="U100" s="1"/>
      <c r="V100" s="1"/>
      <c r="W100" s="393"/>
      <c r="X100" s="393"/>
      <c r="Y100" s="393"/>
      <c r="Z100" s="393"/>
      <c r="AA100" s="1"/>
      <c r="AB100" s="1"/>
      <c r="AC100" s="42"/>
    </row>
    <row r="101" spans="2:29" s="44" customFormat="1" ht="17.25" customHeight="1">
      <c r="B101" s="416" t="s">
        <v>1</v>
      </c>
      <c r="C101" s="435"/>
      <c r="D101" s="104" t="s">
        <v>31</v>
      </c>
      <c r="E101" s="45"/>
      <c r="F101" s="46" t="s">
        <v>35</v>
      </c>
      <c r="G101" s="396" t="s">
        <v>36</v>
      </c>
      <c r="H101" s="397"/>
      <c r="I101" s="47"/>
      <c r="J101" s="46" t="s">
        <v>37</v>
      </c>
      <c r="K101" s="396" t="s">
        <v>36</v>
      </c>
      <c r="L101" s="397"/>
      <c r="M101" s="48"/>
      <c r="N101" s="46" t="s">
        <v>38</v>
      </c>
      <c r="O101" s="396" t="s">
        <v>36</v>
      </c>
      <c r="P101" s="397"/>
      <c r="Q101" s="48"/>
      <c r="R101" s="46" t="s">
        <v>39</v>
      </c>
      <c r="S101" s="396" t="s">
        <v>36</v>
      </c>
      <c r="T101" s="397"/>
      <c r="U101" s="49"/>
      <c r="V101" s="46" t="s">
        <v>40</v>
      </c>
      <c r="W101" s="396" t="s">
        <v>36</v>
      </c>
      <c r="X101" s="397"/>
      <c r="Y101" s="110" t="s">
        <v>41</v>
      </c>
      <c r="Z101" s="50"/>
      <c r="AA101" s="51" t="s">
        <v>42</v>
      </c>
      <c r="AB101" s="52" t="s">
        <v>43</v>
      </c>
      <c r="AC101" s="277" t="s">
        <v>41</v>
      </c>
    </row>
    <row r="102" spans="2:29" s="44" customFormat="1" ht="17.25" customHeight="1" thickBot="1">
      <c r="B102" s="390" t="s">
        <v>44</v>
      </c>
      <c r="C102" s="434"/>
      <c r="D102" s="270"/>
      <c r="E102" s="53"/>
      <c r="F102" s="54" t="s">
        <v>45</v>
      </c>
      <c r="G102" s="387" t="s">
        <v>46</v>
      </c>
      <c r="H102" s="388"/>
      <c r="I102" s="55"/>
      <c r="J102" s="54" t="s">
        <v>45</v>
      </c>
      <c r="K102" s="387" t="s">
        <v>46</v>
      </c>
      <c r="L102" s="388"/>
      <c r="M102" s="54"/>
      <c r="N102" s="54" t="s">
        <v>45</v>
      </c>
      <c r="O102" s="387" t="s">
        <v>46</v>
      </c>
      <c r="P102" s="388"/>
      <c r="Q102" s="54"/>
      <c r="R102" s="54" t="s">
        <v>45</v>
      </c>
      <c r="S102" s="387" t="s">
        <v>46</v>
      </c>
      <c r="T102" s="388"/>
      <c r="U102" s="56"/>
      <c r="V102" s="54" t="s">
        <v>45</v>
      </c>
      <c r="W102" s="387" t="s">
        <v>46</v>
      </c>
      <c r="X102" s="388"/>
      <c r="Y102" s="57" t="s">
        <v>45</v>
      </c>
      <c r="Z102" s="58" t="s">
        <v>47</v>
      </c>
      <c r="AA102" s="59" t="s">
        <v>48</v>
      </c>
      <c r="AB102" s="60" t="s">
        <v>49</v>
      </c>
      <c r="AC102" s="61" t="s">
        <v>50</v>
      </c>
    </row>
    <row r="103" spans="2:29" s="62" customFormat="1" ht="49.5" customHeight="1">
      <c r="B103" s="421" t="s">
        <v>70</v>
      </c>
      <c r="C103" s="421"/>
      <c r="D103" s="63">
        <f>SUM(D104:D106)</f>
        <v>178</v>
      </c>
      <c r="E103" s="64">
        <f>SUM(E104:E106)</f>
        <v>339</v>
      </c>
      <c r="F103" s="92">
        <f>SUM(F104:F106)</f>
        <v>517</v>
      </c>
      <c r="G103" s="66">
        <f>F123</f>
        <v>0</v>
      </c>
      <c r="H103" s="67" t="str">
        <f>B123</f>
        <v>Kunda Auto</v>
      </c>
      <c r="I103" s="68">
        <f>SUM(I104:I106)</f>
        <v>400</v>
      </c>
      <c r="J103" s="69">
        <f>SUM(J104:J106)</f>
        <v>578</v>
      </c>
      <c r="K103" s="69">
        <f>J119</f>
        <v>478</v>
      </c>
      <c r="L103" s="70" t="str">
        <f>B119</f>
        <v>Ferrel</v>
      </c>
      <c r="M103" s="72">
        <f>SUM(M104:M106)</f>
        <v>338</v>
      </c>
      <c r="N103" s="66">
        <f>SUM(N104:N106)</f>
        <v>516</v>
      </c>
      <c r="O103" s="66">
        <f>N115</f>
        <v>559</v>
      </c>
      <c r="P103" s="67" t="str">
        <f>B115</f>
        <v>Lajos</v>
      </c>
      <c r="Q103" s="72">
        <f>SUM(Q104:Q106)</f>
        <v>354</v>
      </c>
      <c r="R103" s="66">
        <f>SUM(R104:R106)</f>
        <v>532</v>
      </c>
      <c r="S103" s="66">
        <f>R111</f>
        <v>464</v>
      </c>
      <c r="T103" s="67" t="str">
        <f>B111</f>
        <v>Aroz3D</v>
      </c>
      <c r="U103" s="72">
        <f>SUM(U104:U106)</f>
        <v>391</v>
      </c>
      <c r="V103" s="66">
        <f>SUM(V104:V106)</f>
        <v>569</v>
      </c>
      <c r="W103" s="66">
        <f>V107</f>
        <v>549</v>
      </c>
      <c r="X103" s="67" t="str">
        <f>B107</f>
        <v>Rakvere Teater</v>
      </c>
      <c r="Y103" s="73">
        <f aca="true" t="shared" si="4" ref="Y103:Y123">F103+J103+N103+R103+V103</f>
        <v>2712</v>
      </c>
      <c r="Z103" s="71">
        <f>SUM(Z104:Z106)</f>
        <v>1822</v>
      </c>
      <c r="AA103" s="74">
        <f>AVERAGE(AA104,AA105,AA106)</f>
        <v>180.79999999999998</v>
      </c>
      <c r="AB103" s="75">
        <f>AVERAGE(AB104,AB105,AB106)</f>
        <v>121.46666666666665</v>
      </c>
      <c r="AC103" s="382">
        <f>G104+K104+O104+S104+W104</f>
        <v>4</v>
      </c>
    </row>
    <row r="104" spans="2:29" s="62" customFormat="1" ht="17.25" customHeight="1">
      <c r="B104" s="361" t="s">
        <v>92</v>
      </c>
      <c r="C104" s="361"/>
      <c r="D104" s="76">
        <v>58</v>
      </c>
      <c r="E104" s="77">
        <v>110</v>
      </c>
      <c r="F104" s="78">
        <f>D104+E104</f>
        <v>168</v>
      </c>
      <c r="G104" s="373">
        <v>1</v>
      </c>
      <c r="H104" s="374"/>
      <c r="I104" s="79">
        <v>150</v>
      </c>
      <c r="J104" s="78">
        <f>D104+I104</f>
        <v>208</v>
      </c>
      <c r="K104" s="373">
        <v>1</v>
      </c>
      <c r="L104" s="374"/>
      <c r="M104" s="79">
        <v>107</v>
      </c>
      <c r="N104" s="78">
        <f>D104+M104</f>
        <v>165</v>
      </c>
      <c r="O104" s="373">
        <v>0</v>
      </c>
      <c r="P104" s="374"/>
      <c r="Q104" s="79">
        <v>134</v>
      </c>
      <c r="R104" s="80">
        <f>D104+Q104</f>
        <v>192</v>
      </c>
      <c r="S104" s="373">
        <v>1</v>
      </c>
      <c r="T104" s="374"/>
      <c r="U104" s="77">
        <v>134</v>
      </c>
      <c r="V104" s="78">
        <f>D104+U104</f>
        <v>192</v>
      </c>
      <c r="W104" s="373">
        <v>1</v>
      </c>
      <c r="X104" s="374"/>
      <c r="Y104" s="78">
        <f t="shared" si="4"/>
        <v>925</v>
      </c>
      <c r="Z104" s="79">
        <f>E104+I104+M104+Q104+U104</f>
        <v>635</v>
      </c>
      <c r="AA104" s="81">
        <f>AVERAGE(F104,J104,N104,R104,V104)</f>
        <v>185</v>
      </c>
      <c r="AB104" s="82">
        <f>AVERAGE(F104,J104,N104,R104,V104)-D104</f>
        <v>127</v>
      </c>
      <c r="AC104" s="383"/>
    </row>
    <row r="105" spans="2:29" s="62" customFormat="1" ht="17.25" customHeight="1">
      <c r="B105" s="361" t="s">
        <v>111</v>
      </c>
      <c r="C105" s="361"/>
      <c r="D105" s="76">
        <v>60</v>
      </c>
      <c r="E105" s="77">
        <v>108</v>
      </c>
      <c r="F105" s="78">
        <f>D105+E105</f>
        <v>168</v>
      </c>
      <c r="G105" s="375"/>
      <c r="H105" s="376"/>
      <c r="I105" s="79">
        <v>138</v>
      </c>
      <c r="J105" s="78">
        <f>D105+I105</f>
        <v>198</v>
      </c>
      <c r="K105" s="375"/>
      <c r="L105" s="376"/>
      <c r="M105" s="79">
        <v>137</v>
      </c>
      <c r="N105" s="78">
        <f>D105+M105</f>
        <v>197</v>
      </c>
      <c r="O105" s="375"/>
      <c r="P105" s="376"/>
      <c r="Q105" s="77">
        <v>113</v>
      </c>
      <c r="R105" s="80">
        <f>D105+Q105</f>
        <v>173</v>
      </c>
      <c r="S105" s="375"/>
      <c r="T105" s="376"/>
      <c r="U105" s="77">
        <v>139</v>
      </c>
      <c r="V105" s="78">
        <f>D105+U105</f>
        <v>199</v>
      </c>
      <c r="W105" s="375"/>
      <c r="X105" s="376"/>
      <c r="Y105" s="78">
        <f t="shared" si="4"/>
        <v>935</v>
      </c>
      <c r="Z105" s="79">
        <f>E105+I105+M105+Q105+U105</f>
        <v>635</v>
      </c>
      <c r="AA105" s="81">
        <f>AVERAGE(F105,J105,N105,R105,V105)</f>
        <v>187</v>
      </c>
      <c r="AB105" s="82">
        <f>AVERAGE(F105,J105,N105,R105,V105)-D105</f>
        <v>127</v>
      </c>
      <c r="AC105" s="383"/>
    </row>
    <row r="106" spans="2:29" s="62" customFormat="1" ht="17.25" customHeight="1" thickBot="1">
      <c r="B106" s="370" t="s">
        <v>93</v>
      </c>
      <c r="C106" s="370"/>
      <c r="D106" s="83">
        <v>60</v>
      </c>
      <c r="E106" s="84">
        <v>121</v>
      </c>
      <c r="F106" s="85">
        <f>D106+E106</f>
        <v>181</v>
      </c>
      <c r="G106" s="377"/>
      <c r="H106" s="378"/>
      <c r="I106" s="86">
        <v>112</v>
      </c>
      <c r="J106" s="85">
        <f>D106+I106</f>
        <v>172</v>
      </c>
      <c r="K106" s="377"/>
      <c r="L106" s="378"/>
      <c r="M106" s="86">
        <v>94</v>
      </c>
      <c r="N106" s="85">
        <f>D106+M106</f>
        <v>154</v>
      </c>
      <c r="O106" s="377"/>
      <c r="P106" s="378"/>
      <c r="Q106" s="84">
        <v>107</v>
      </c>
      <c r="R106" s="85">
        <f>D106+Q106</f>
        <v>167</v>
      </c>
      <c r="S106" s="377"/>
      <c r="T106" s="378"/>
      <c r="U106" s="84">
        <v>118</v>
      </c>
      <c r="V106" s="85">
        <f>D106+U106</f>
        <v>178</v>
      </c>
      <c r="W106" s="377"/>
      <c r="X106" s="378"/>
      <c r="Y106" s="85">
        <f t="shared" si="4"/>
        <v>852</v>
      </c>
      <c r="Z106" s="86">
        <f>E106+I106+M106+Q106+U106</f>
        <v>552</v>
      </c>
      <c r="AA106" s="87">
        <f>AVERAGE(F106,J106,N106,R106,V106)</f>
        <v>170.4</v>
      </c>
      <c r="AB106" s="88">
        <f>AVERAGE(F106,J106,N106,R106,V106)-D106</f>
        <v>110.4</v>
      </c>
      <c r="AC106" s="384"/>
    </row>
    <row r="107" spans="2:29" s="62" customFormat="1" ht="50.25" customHeight="1">
      <c r="B107" s="380" t="s">
        <v>121</v>
      </c>
      <c r="C107" s="381"/>
      <c r="D107" s="63">
        <f>SUM(D108:D110)</f>
        <v>180</v>
      </c>
      <c r="E107" s="64">
        <f>SUM(E108:E110)</f>
        <v>320</v>
      </c>
      <c r="F107" s="66">
        <f>SUM(F108:F110)</f>
        <v>500</v>
      </c>
      <c r="G107" s="66">
        <f>F119</f>
        <v>484</v>
      </c>
      <c r="H107" s="67" t="str">
        <f>B119</f>
        <v>Ferrel</v>
      </c>
      <c r="I107" s="108">
        <f>SUM(I108:I110)</f>
        <v>303</v>
      </c>
      <c r="J107" s="69">
        <f>SUM(J108:J110)</f>
        <v>483</v>
      </c>
      <c r="K107" s="66">
        <f>J115</f>
        <v>566</v>
      </c>
      <c r="L107" s="67" t="str">
        <f>B115</f>
        <v>Lajos</v>
      </c>
      <c r="M107" s="72">
        <f>SUM(M108:M110)</f>
        <v>253</v>
      </c>
      <c r="N107" s="66">
        <f>SUM(N108:N110)</f>
        <v>433</v>
      </c>
      <c r="O107" s="66">
        <f>N111</f>
        <v>484</v>
      </c>
      <c r="P107" s="67" t="str">
        <f>B111</f>
        <v>Aroz3D</v>
      </c>
      <c r="Q107" s="72">
        <f>SUM(Q108:Q110)</f>
        <v>342</v>
      </c>
      <c r="R107" s="66">
        <f>SUM(R108:R110)</f>
        <v>522</v>
      </c>
      <c r="S107" s="66">
        <f>R123</f>
        <v>0</v>
      </c>
      <c r="T107" s="67" t="str">
        <f>B123</f>
        <v>Kunda Auto</v>
      </c>
      <c r="U107" s="72">
        <f>SUM(U108:U110)</f>
        <v>369</v>
      </c>
      <c r="V107" s="66">
        <f>SUM(V108:V110)</f>
        <v>549</v>
      </c>
      <c r="W107" s="66">
        <f>V103</f>
        <v>569</v>
      </c>
      <c r="X107" s="67" t="str">
        <f>B103</f>
        <v>Uhtna Puit</v>
      </c>
      <c r="Y107" s="73">
        <f t="shared" si="4"/>
        <v>2487</v>
      </c>
      <c r="Z107" s="71">
        <f>SUM(Z108:Z110)</f>
        <v>1587</v>
      </c>
      <c r="AA107" s="91">
        <f>AVERAGE(AA108,AA109,AA110)</f>
        <v>165.79999999999998</v>
      </c>
      <c r="AB107" s="75">
        <f>AVERAGE(AB108,AB109,AB110)</f>
        <v>105.8</v>
      </c>
      <c r="AC107" s="382">
        <f>G108+K108+O108+S108+W108</f>
        <v>2</v>
      </c>
    </row>
    <row r="108" spans="2:29" s="62" customFormat="1" ht="17.25" customHeight="1">
      <c r="B108" s="202" t="s">
        <v>158</v>
      </c>
      <c r="C108" s="203"/>
      <c r="D108" s="76">
        <v>60</v>
      </c>
      <c r="E108" s="77">
        <v>92</v>
      </c>
      <c r="F108" s="78">
        <f>D108+E108</f>
        <v>152</v>
      </c>
      <c r="G108" s="373">
        <v>1</v>
      </c>
      <c r="H108" s="374"/>
      <c r="I108" s="79">
        <v>103</v>
      </c>
      <c r="J108" s="78">
        <f>D108+I108</f>
        <v>163</v>
      </c>
      <c r="K108" s="373">
        <v>0</v>
      </c>
      <c r="L108" s="374"/>
      <c r="M108" s="79">
        <v>63</v>
      </c>
      <c r="N108" s="78">
        <f>D108+M108</f>
        <v>123</v>
      </c>
      <c r="O108" s="373">
        <v>0</v>
      </c>
      <c r="P108" s="374"/>
      <c r="Q108" s="77">
        <v>115</v>
      </c>
      <c r="R108" s="80">
        <f>D108+Q108</f>
        <v>175</v>
      </c>
      <c r="S108" s="373">
        <v>1</v>
      </c>
      <c r="T108" s="374"/>
      <c r="U108" s="77">
        <v>110</v>
      </c>
      <c r="V108" s="80">
        <f>D108+U108</f>
        <v>170</v>
      </c>
      <c r="W108" s="373">
        <v>0</v>
      </c>
      <c r="X108" s="374"/>
      <c r="Y108" s="78">
        <f t="shared" si="4"/>
        <v>783</v>
      </c>
      <c r="Z108" s="79">
        <f>E108+I108+M108+Q108+U108</f>
        <v>483</v>
      </c>
      <c r="AA108" s="81">
        <f>AVERAGE(F108,J108,N108,R108,V108)</f>
        <v>156.6</v>
      </c>
      <c r="AB108" s="82">
        <f>AVERAGE(F108,J108,N108,R108,V108)-D108</f>
        <v>96.6</v>
      </c>
      <c r="AC108" s="383"/>
    </row>
    <row r="109" spans="2:29" s="62" customFormat="1" ht="17.25" customHeight="1">
      <c r="B109" s="355" t="s">
        <v>188</v>
      </c>
      <c r="C109" s="356"/>
      <c r="D109" s="76">
        <v>60</v>
      </c>
      <c r="E109" s="77">
        <v>118</v>
      </c>
      <c r="F109" s="78">
        <f>D109+E109</f>
        <v>178</v>
      </c>
      <c r="G109" s="375"/>
      <c r="H109" s="376"/>
      <c r="I109" s="79">
        <v>96</v>
      </c>
      <c r="J109" s="78">
        <f>D109+I109</f>
        <v>156</v>
      </c>
      <c r="K109" s="375"/>
      <c r="L109" s="376"/>
      <c r="M109" s="79">
        <v>112</v>
      </c>
      <c r="N109" s="78">
        <f>D109+M109</f>
        <v>172</v>
      </c>
      <c r="O109" s="375"/>
      <c r="P109" s="376"/>
      <c r="Q109" s="77">
        <v>86</v>
      </c>
      <c r="R109" s="80">
        <f>D109+Q109</f>
        <v>146</v>
      </c>
      <c r="S109" s="375"/>
      <c r="T109" s="376"/>
      <c r="U109" s="77">
        <v>161</v>
      </c>
      <c r="V109" s="80">
        <f>D109+U109</f>
        <v>221</v>
      </c>
      <c r="W109" s="375"/>
      <c r="X109" s="376"/>
      <c r="Y109" s="78">
        <f t="shared" si="4"/>
        <v>873</v>
      </c>
      <c r="Z109" s="79">
        <f>E109+I109+M109+Q109+U109</f>
        <v>573</v>
      </c>
      <c r="AA109" s="81">
        <f>AVERAGE(F109,J109,N109,R109,V109)</f>
        <v>174.6</v>
      </c>
      <c r="AB109" s="82">
        <f>AVERAGE(F109,J109,N109,R109,V109)-D109</f>
        <v>114.6</v>
      </c>
      <c r="AC109" s="383"/>
    </row>
    <row r="110" spans="2:29" s="62" customFormat="1" ht="17.25" customHeight="1" thickBot="1">
      <c r="B110" s="450" t="s">
        <v>160</v>
      </c>
      <c r="C110" s="451"/>
      <c r="D110" s="76">
        <v>60</v>
      </c>
      <c r="E110" s="84">
        <v>110</v>
      </c>
      <c r="F110" s="85">
        <f>D110+E110</f>
        <v>170</v>
      </c>
      <c r="G110" s="377"/>
      <c r="H110" s="378"/>
      <c r="I110" s="86">
        <v>104</v>
      </c>
      <c r="J110" s="85">
        <f>D110+I110</f>
        <v>164</v>
      </c>
      <c r="K110" s="377"/>
      <c r="L110" s="378"/>
      <c r="M110" s="86">
        <v>78</v>
      </c>
      <c r="N110" s="85">
        <f>D110+M110</f>
        <v>138</v>
      </c>
      <c r="O110" s="377"/>
      <c r="P110" s="378"/>
      <c r="Q110" s="84">
        <v>141</v>
      </c>
      <c r="R110" s="85">
        <f>D110+Q110</f>
        <v>201</v>
      </c>
      <c r="S110" s="377"/>
      <c r="T110" s="378"/>
      <c r="U110" s="84">
        <v>98</v>
      </c>
      <c r="V110" s="85">
        <f>D110+U110</f>
        <v>158</v>
      </c>
      <c r="W110" s="377"/>
      <c r="X110" s="378"/>
      <c r="Y110" s="85">
        <f t="shared" si="4"/>
        <v>831</v>
      </c>
      <c r="Z110" s="86">
        <f>E110+I110+M110+Q110+U110</f>
        <v>531</v>
      </c>
      <c r="AA110" s="87">
        <f>AVERAGE(F110,J110,N110,R110,V110)</f>
        <v>166.2</v>
      </c>
      <c r="AB110" s="88">
        <f>AVERAGE(F110,J110,N110,R110,V110)-D110</f>
        <v>106.19999999999999</v>
      </c>
      <c r="AC110" s="384"/>
    </row>
    <row r="111" spans="2:29" s="62" customFormat="1" ht="49.5" customHeight="1">
      <c r="B111" s="380" t="s">
        <v>73</v>
      </c>
      <c r="C111" s="381"/>
      <c r="D111" s="63">
        <f>SUM(D112:D114)</f>
        <v>180</v>
      </c>
      <c r="E111" s="64">
        <f>SUM(E112:E114)</f>
        <v>351</v>
      </c>
      <c r="F111" s="66">
        <f>SUM(F112:F114)</f>
        <v>531</v>
      </c>
      <c r="G111" s="66">
        <f>F115</f>
        <v>538</v>
      </c>
      <c r="H111" s="67" t="str">
        <f>B115</f>
        <v>Lajos</v>
      </c>
      <c r="I111" s="108">
        <f>SUM(I112:I114)</f>
        <v>343</v>
      </c>
      <c r="J111" s="69">
        <f>SUM(J112:J114)</f>
        <v>523</v>
      </c>
      <c r="K111" s="66">
        <f>J123</f>
        <v>0</v>
      </c>
      <c r="L111" s="67" t="str">
        <f>B123</f>
        <v>Kunda Auto</v>
      </c>
      <c r="M111" s="72">
        <f>SUM(M112:M114)</f>
        <v>304</v>
      </c>
      <c r="N111" s="66">
        <f>SUM(N112:N114)</f>
        <v>484</v>
      </c>
      <c r="O111" s="66">
        <f>N107</f>
        <v>433</v>
      </c>
      <c r="P111" s="67" t="str">
        <f>B107</f>
        <v>Rakvere Teater</v>
      </c>
      <c r="Q111" s="72">
        <f>SUM(Q112:Q114)</f>
        <v>284</v>
      </c>
      <c r="R111" s="66">
        <f>SUM(R112:R114)</f>
        <v>464</v>
      </c>
      <c r="S111" s="66">
        <f>R103</f>
        <v>532</v>
      </c>
      <c r="T111" s="67" t="str">
        <f>B103</f>
        <v>Uhtna Puit</v>
      </c>
      <c r="U111" s="72">
        <f>SUM(U112:U114)</f>
        <v>275</v>
      </c>
      <c r="V111" s="66">
        <f>SUM(V112:V114)</f>
        <v>455</v>
      </c>
      <c r="W111" s="66">
        <f>V119</f>
        <v>496</v>
      </c>
      <c r="X111" s="67" t="str">
        <f>B119</f>
        <v>Ferrel</v>
      </c>
      <c r="Y111" s="73">
        <f t="shared" si="4"/>
        <v>2457</v>
      </c>
      <c r="Z111" s="71">
        <f>SUM(Z112:Z114)</f>
        <v>1557</v>
      </c>
      <c r="AA111" s="91">
        <f>AVERAGE(AA112,AA113,AA114)</f>
        <v>163.8</v>
      </c>
      <c r="AB111" s="75">
        <f>AVERAGE(AB112,AB113,AB114)</f>
        <v>103.8</v>
      </c>
      <c r="AC111" s="382">
        <f>G112+K112+O112+S112+W112</f>
        <v>2</v>
      </c>
    </row>
    <row r="112" spans="2:29" s="62" customFormat="1" ht="17.25" customHeight="1">
      <c r="B112" s="355" t="s">
        <v>228</v>
      </c>
      <c r="C112" s="356"/>
      <c r="D112" s="76">
        <v>60</v>
      </c>
      <c r="E112" s="77">
        <v>157</v>
      </c>
      <c r="F112" s="78">
        <f>D112+E112</f>
        <v>217</v>
      </c>
      <c r="G112" s="373">
        <v>0</v>
      </c>
      <c r="H112" s="374"/>
      <c r="I112" s="79">
        <v>104</v>
      </c>
      <c r="J112" s="78">
        <f>D112+I112</f>
        <v>164</v>
      </c>
      <c r="K112" s="373">
        <v>1</v>
      </c>
      <c r="L112" s="374"/>
      <c r="M112" s="79">
        <v>85</v>
      </c>
      <c r="N112" s="78">
        <f>D112+M112</f>
        <v>145</v>
      </c>
      <c r="O112" s="373">
        <v>1</v>
      </c>
      <c r="P112" s="374"/>
      <c r="Q112" s="77">
        <v>108</v>
      </c>
      <c r="R112" s="80">
        <f>D112+Q112</f>
        <v>168</v>
      </c>
      <c r="S112" s="373">
        <v>0</v>
      </c>
      <c r="T112" s="374"/>
      <c r="U112" s="77">
        <v>98</v>
      </c>
      <c r="V112" s="80">
        <f>D112+U112</f>
        <v>158</v>
      </c>
      <c r="W112" s="373">
        <v>0</v>
      </c>
      <c r="X112" s="374"/>
      <c r="Y112" s="78">
        <f t="shared" si="4"/>
        <v>852</v>
      </c>
      <c r="Z112" s="79">
        <f>E112+I112+M112+Q112+U112</f>
        <v>552</v>
      </c>
      <c r="AA112" s="81">
        <f>AVERAGE(F112,J112,N112,R112,V112)</f>
        <v>170.4</v>
      </c>
      <c r="AB112" s="82">
        <f>AVERAGE(F112,J112,N112,R112,V112)-D112</f>
        <v>110.4</v>
      </c>
      <c r="AC112" s="383"/>
    </row>
    <row r="113" spans="2:29" s="62" customFormat="1" ht="17.25" customHeight="1">
      <c r="B113" s="371" t="s">
        <v>227</v>
      </c>
      <c r="C113" s="372"/>
      <c r="D113" s="76">
        <v>60</v>
      </c>
      <c r="E113" s="77">
        <v>99</v>
      </c>
      <c r="F113" s="78">
        <f>D113+E113</f>
        <v>159</v>
      </c>
      <c r="G113" s="375"/>
      <c r="H113" s="376"/>
      <c r="I113" s="79">
        <v>153</v>
      </c>
      <c r="J113" s="78">
        <f>D113+I113</f>
        <v>213</v>
      </c>
      <c r="K113" s="375"/>
      <c r="L113" s="376"/>
      <c r="M113" s="79">
        <v>120</v>
      </c>
      <c r="N113" s="78">
        <f>D113+M113</f>
        <v>180</v>
      </c>
      <c r="O113" s="375"/>
      <c r="P113" s="376"/>
      <c r="Q113" s="77">
        <v>103</v>
      </c>
      <c r="R113" s="80">
        <f>D113+Q113</f>
        <v>163</v>
      </c>
      <c r="S113" s="375"/>
      <c r="T113" s="376"/>
      <c r="U113" s="77">
        <v>104</v>
      </c>
      <c r="V113" s="80">
        <f>D113+U113</f>
        <v>164</v>
      </c>
      <c r="W113" s="375"/>
      <c r="X113" s="376"/>
      <c r="Y113" s="78">
        <f t="shared" si="4"/>
        <v>879</v>
      </c>
      <c r="Z113" s="79">
        <f>E113+I113+M113+Q113+U113</f>
        <v>579</v>
      </c>
      <c r="AA113" s="81">
        <f>AVERAGE(F113,J113,N113,R113,V113)</f>
        <v>175.8</v>
      </c>
      <c r="AB113" s="82">
        <f>AVERAGE(F113,J113,N113,R113,V113)-D113</f>
        <v>115.80000000000001</v>
      </c>
      <c r="AC113" s="383"/>
    </row>
    <row r="114" spans="2:29" s="62" customFormat="1" ht="17.25" customHeight="1" thickBot="1">
      <c r="B114" s="366" t="s">
        <v>114</v>
      </c>
      <c r="C114" s="367"/>
      <c r="D114" s="83">
        <v>60</v>
      </c>
      <c r="E114" s="84">
        <v>95</v>
      </c>
      <c r="F114" s="85">
        <f>D114+E114</f>
        <v>155</v>
      </c>
      <c r="G114" s="377"/>
      <c r="H114" s="378"/>
      <c r="I114" s="86">
        <v>86</v>
      </c>
      <c r="J114" s="85">
        <f>D114+I114</f>
        <v>146</v>
      </c>
      <c r="K114" s="377"/>
      <c r="L114" s="378"/>
      <c r="M114" s="86">
        <v>99</v>
      </c>
      <c r="N114" s="85">
        <f>D114+M114</f>
        <v>159</v>
      </c>
      <c r="O114" s="377"/>
      <c r="P114" s="378"/>
      <c r="Q114" s="84">
        <v>73</v>
      </c>
      <c r="R114" s="85">
        <f>D114+Q114</f>
        <v>133</v>
      </c>
      <c r="S114" s="377"/>
      <c r="T114" s="378"/>
      <c r="U114" s="84">
        <v>73</v>
      </c>
      <c r="V114" s="85">
        <f>D114+U114</f>
        <v>133</v>
      </c>
      <c r="W114" s="377"/>
      <c r="X114" s="378"/>
      <c r="Y114" s="85">
        <f t="shared" si="4"/>
        <v>726</v>
      </c>
      <c r="Z114" s="86">
        <f>E114+I114+M114+Q114+U114</f>
        <v>426</v>
      </c>
      <c r="AA114" s="87">
        <f>AVERAGE(F114,J114,N114,R114,V114)</f>
        <v>145.2</v>
      </c>
      <c r="AB114" s="88">
        <f>AVERAGE(F114,J114,N114,R114,V114)-D114</f>
        <v>85.19999999999999</v>
      </c>
      <c r="AC114" s="384"/>
    </row>
    <row r="115" spans="2:29" s="62" customFormat="1" ht="49.5" customHeight="1">
      <c r="B115" s="364" t="s">
        <v>65</v>
      </c>
      <c r="C115" s="365"/>
      <c r="D115" s="63">
        <f>SUM(D116:D118)</f>
        <v>155</v>
      </c>
      <c r="E115" s="64">
        <f>SUM(E116:E118)</f>
        <v>383</v>
      </c>
      <c r="F115" s="66">
        <f>SUM(F116:F118)</f>
        <v>538</v>
      </c>
      <c r="G115" s="66">
        <f>F111</f>
        <v>531</v>
      </c>
      <c r="H115" s="67" t="str">
        <f>B111</f>
        <v>Aroz3D</v>
      </c>
      <c r="I115" s="108">
        <f>SUM(I116:I118)</f>
        <v>411</v>
      </c>
      <c r="J115" s="69">
        <f>SUM(J116:J118)</f>
        <v>566</v>
      </c>
      <c r="K115" s="66">
        <f>J107</f>
        <v>483</v>
      </c>
      <c r="L115" s="67" t="str">
        <f>B107</f>
        <v>Rakvere Teater</v>
      </c>
      <c r="M115" s="72">
        <f>SUM(M116:M118)</f>
        <v>404</v>
      </c>
      <c r="N115" s="66">
        <f>SUM(N116:N118)</f>
        <v>559</v>
      </c>
      <c r="O115" s="66">
        <f>N103</f>
        <v>516</v>
      </c>
      <c r="P115" s="67" t="str">
        <f>B103</f>
        <v>Uhtna Puit</v>
      </c>
      <c r="Q115" s="72">
        <f>SUM(Q116:Q118)</f>
        <v>357</v>
      </c>
      <c r="R115" s="66">
        <f>SUM(R116:R118)</f>
        <v>512</v>
      </c>
      <c r="S115" s="66">
        <f>R119</f>
        <v>534</v>
      </c>
      <c r="T115" s="67" t="str">
        <f>B119</f>
        <v>Ferrel</v>
      </c>
      <c r="U115" s="72">
        <f>SUM(U116:U118)</f>
        <v>336</v>
      </c>
      <c r="V115" s="66">
        <f>SUM(V116:V118)</f>
        <v>491</v>
      </c>
      <c r="W115" s="66">
        <f>V123</f>
        <v>0</v>
      </c>
      <c r="X115" s="67" t="str">
        <f>B123</f>
        <v>Kunda Auto</v>
      </c>
      <c r="Y115" s="73">
        <f t="shared" si="4"/>
        <v>2666</v>
      </c>
      <c r="Z115" s="71">
        <f>SUM(Z116:Z118)</f>
        <v>1891</v>
      </c>
      <c r="AA115" s="91">
        <f>AVERAGE(AA116,AA117,AA118)</f>
        <v>177.73333333333335</v>
      </c>
      <c r="AB115" s="75">
        <f>AVERAGE(AB116,AB117,AB118)</f>
        <v>126.06666666666668</v>
      </c>
      <c r="AC115" s="382">
        <f>G116+K116+O116+S116+W116</f>
        <v>4</v>
      </c>
    </row>
    <row r="116" spans="2:29" s="62" customFormat="1" ht="17.25" customHeight="1">
      <c r="B116" s="357" t="s">
        <v>107</v>
      </c>
      <c r="C116" s="354"/>
      <c r="D116" s="76">
        <v>60</v>
      </c>
      <c r="E116" s="79">
        <v>123</v>
      </c>
      <c r="F116" s="78">
        <f>D116+E116</f>
        <v>183</v>
      </c>
      <c r="G116" s="373">
        <v>1</v>
      </c>
      <c r="H116" s="374"/>
      <c r="I116" s="79">
        <v>134</v>
      </c>
      <c r="J116" s="78">
        <f>D116+I116</f>
        <v>194</v>
      </c>
      <c r="K116" s="373">
        <v>1</v>
      </c>
      <c r="L116" s="374"/>
      <c r="M116" s="79">
        <v>117</v>
      </c>
      <c r="N116" s="78">
        <f>D116+M116</f>
        <v>177</v>
      </c>
      <c r="O116" s="373">
        <v>1</v>
      </c>
      <c r="P116" s="374"/>
      <c r="Q116" s="77">
        <v>95</v>
      </c>
      <c r="R116" s="80">
        <f>D116+Q116</f>
        <v>155</v>
      </c>
      <c r="S116" s="373">
        <v>0</v>
      </c>
      <c r="T116" s="374"/>
      <c r="U116" s="77">
        <v>90</v>
      </c>
      <c r="V116" s="80">
        <f>D116+U116</f>
        <v>150</v>
      </c>
      <c r="W116" s="373">
        <v>1</v>
      </c>
      <c r="X116" s="374"/>
      <c r="Y116" s="78">
        <f t="shared" si="4"/>
        <v>859</v>
      </c>
      <c r="Z116" s="79">
        <f>E116+I116+M116+Q116+U116</f>
        <v>559</v>
      </c>
      <c r="AA116" s="81">
        <f>AVERAGE(F116,J116,N116,R116,V116)</f>
        <v>171.8</v>
      </c>
      <c r="AB116" s="82">
        <f>AVERAGE(F116,J116,N116,R116,V116)-D116</f>
        <v>111.80000000000001</v>
      </c>
      <c r="AC116" s="383"/>
    </row>
    <row r="117" spans="2:29" s="62" customFormat="1" ht="17.25" customHeight="1">
      <c r="B117" s="357" t="s">
        <v>190</v>
      </c>
      <c r="C117" s="354"/>
      <c r="D117" s="76">
        <v>55</v>
      </c>
      <c r="E117" s="95">
        <v>136</v>
      </c>
      <c r="F117" s="78">
        <f>D117+E117</f>
        <v>191</v>
      </c>
      <c r="G117" s="375"/>
      <c r="H117" s="376"/>
      <c r="I117" s="79">
        <v>135</v>
      </c>
      <c r="J117" s="78">
        <f>D117+I117</f>
        <v>190</v>
      </c>
      <c r="K117" s="375"/>
      <c r="L117" s="376"/>
      <c r="M117" s="79">
        <v>148</v>
      </c>
      <c r="N117" s="78">
        <f>D117+M117</f>
        <v>203</v>
      </c>
      <c r="O117" s="375"/>
      <c r="P117" s="376"/>
      <c r="Q117" s="77">
        <v>138</v>
      </c>
      <c r="R117" s="80">
        <f>D117+Q117</f>
        <v>193</v>
      </c>
      <c r="S117" s="375"/>
      <c r="T117" s="376"/>
      <c r="U117" s="77">
        <v>133</v>
      </c>
      <c r="V117" s="80">
        <f>D117+U117</f>
        <v>188</v>
      </c>
      <c r="W117" s="375"/>
      <c r="X117" s="376"/>
      <c r="Y117" s="78">
        <f t="shared" si="4"/>
        <v>965</v>
      </c>
      <c r="Z117" s="79">
        <f>E117+I117+M117+Q117+U117</f>
        <v>690</v>
      </c>
      <c r="AA117" s="81">
        <f>AVERAGE(F117,J117,N117,R117,V117)</f>
        <v>193</v>
      </c>
      <c r="AB117" s="82">
        <f>AVERAGE(F117,J117,N117,R117,V117)-D117</f>
        <v>138</v>
      </c>
      <c r="AC117" s="383"/>
    </row>
    <row r="118" spans="2:29" s="62" customFormat="1" ht="17.25" customHeight="1" thickBot="1">
      <c r="B118" s="413" t="s">
        <v>172</v>
      </c>
      <c r="C118" s="414"/>
      <c r="D118" s="83">
        <v>40</v>
      </c>
      <c r="E118" s="84">
        <v>124</v>
      </c>
      <c r="F118" s="85">
        <f>D118+E118</f>
        <v>164</v>
      </c>
      <c r="G118" s="377"/>
      <c r="H118" s="378"/>
      <c r="I118" s="86">
        <v>142</v>
      </c>
      <c r="J118" s="85">
        <f>D118+I118</f>
        <v>182</v>
      </c>
      <c r="K118" s="377"/>
      <c r="L118" s="378"/>
      <c r="M118" s="86">
        <v>139</v>
      </c>
      <c r="N118" s="85">
        <f>D118+M118</f>
        <v>179</v>
      </c>
      <c r="O118" s="377"/>
      <c r="P118" s="378"/>
      <c r="Q118" s="84">
        <v>124</v>
      </c>
      <c r="R118" s="85">
        <f>D118+Q118</f>
        <v>164</v>
      </c>
      <c r="S118" s="377"/>
      <c r="T118" s="378"/>
      <c r="U118" s="84">
        <v>113</v>
      </c>
      <c r="V118" s="85">
        <f>D118+U118</f>
        <v>153</v>
      </c>
      <c r="W118" s="377"/>
      <c r="X118" s="378"/>
      <c r="Y118" s="85">
        <f t="shared" si="4"/>
        <v>842</v>
      </c>
      <c r="Z118" s="86">
        <f>E118+I118+M118+Q118+U118</f>
        <v>642</v>
      </c>
      <c r="AA118" s="87">
        <f>AVERAGE(F118,J118,N118,R118,V118)</f>
        <v>168.4</v>
      </c>
      <c r="AB118" s="88">
        <f>AVERAGE(F118,J118,N118,R118,V118)-D118</f>
        <v>128.4</v>
      </c>
      <c r="AC118" s="384"/>
    </row>
    <row r="119" spans="2:29" s="62" customFormat="1" ht="49.5" customHeight="1">
      <c r="B119" s="380" t="s">
        <v>81</v>
      </c>
      <c r="C119" s="381"/>
      <c r="D119" s="63">
        <f>SUM(D120:D122)</f>
        <v>180</v>
      </c>
      <c r="E119" s="64">
        <f>SUM(E120:E122)</f>
        <v>304</v>
      </c>
      <c r="F119" s="66">
        <f>SUM(F120:F122)</f>
        <v>484</v>
      </c>
      <c r="G119" s="66">
        <f>F107</f>
        <v>500</v>
      </c>
      <c r="H119" s="67" t="str">
        <f>B107</f>
        <v>Rakvere Teater</v>
      </c>
      <c r="I119" s="108">
        <f>SUM(I120:I122)</f>
        <v>298</v>
      </c>
      <c r="J119" s="69">
        <f>SUM(J120:J122)</f>
        <v>478</v>
      </c>
      <c r="K119" s="66">
        <f>J103</f>
        <v>578</v>
      </c>
      <c r="L119" s="67" t="str">
        <f>B103</f>
        <v>Uhtna Puit</v>
      </c>
      <c r="M119" s="72">
        <f>SUM(M120:M122)</f>
        <v>304</v>
      </c>
      <c r="N119" s="66">
        <f>SUM(N120:N122)</f>
        <v>484</v>
      </c>
      <c r="O119" s="66">
        <f>N123</f>
        <v>0</v>
      </c>
      <c r="P119" s="67" t="str">
        <f>B123</f>
        <v>Kunda Auto</v>
      </c>
      <c r="Q119" s="72">
        <f>SUM(Q120:Q122)</f>
        <v>354</v>
      </c>
      <c r="R119" s="66">
        <f>SUM(R120:R122)</f>
        <v>534</v>
      </c>
      <c r="S119" s="66">
        <f>R115</f>
        <v>512</v>
      </c>
      <c r="T119" s="67" t="str">
        <f>B115</f>
        <v>Lajos</v>
      </c>
      <c r="U119" s="72">
        <f>SUM(U120:U122)</f>
        <v>316</v>
      </c>
      <c r="V119" s="66">
        <f>SUM(V120:V122)</f>
        <v>496</v>
      </c>
      <c r="W119" s="66">
        <f>V111</f>
        <v>455</v>
      </c>
      <c r="X119" s="67" t="str">
        <f>B111</f>
        <v>Aroz3D</v>
      </c>
      <c r="Y119" s="73">
        <f t="shared" si="4"/>
        <v>2476</v>
      </c>
      <c r="Z119" s="71">
        <f>SUM(Z120:Z122)</f>
        <v>1576</v>
      </c>
      <c r="AA119" s="91">
        <f>AVERAGE(AA120,AA121,AA122)</f>
        <v>165.0666666666667</v>
      </c>
      <c r="AB119" s="75">
        <f>AVERAGE(AB120,AB121,AB122)</f>
        <v>105.06666666666666</v>
      </c>
      <c r="AC119" s="382">
        <f>G120+K120+O120+S120+W120</f>
        <v>3</v>
      </c>
    </row>
    <row r="120" spans="2:29" s="62" customFormat="1" ht="17.25" customHeight="1">
      <c r="B120" s="355" t="s">
        <v>166</v>
      </c>
      <c r="C120" s="356"/>
      <c r="D120" s="275">
        <v>60</v>
      </c>
      <c r="E120" s="79">
        <v>101</v>
      </c>
      <c r="F120" s="78">
        <f>D120+E120</f>
        <v>161</v>
      </c>
      <c r="G120" s="373">
        <v>0</v>
      </c>
      <c r="H120" s="374"/>
      <c r="I120" s="79">
        <v>72</v>
      </c>
      <c r="J120" s="78">
        <f>D120+I120</f>
        <v>132</v>
      </c>
      <c r="K120" s="373">
        <v>0</v>
      </c>
      <c r="L120" s="374"/>
      <c r="M120" s="79">
        <v>71</v>
      </c>
      <c r="N120" s="78">
        <f>D120+M120</f>
        <v>131</v>
      </c>
      <c r="O120" s="373">
        <v>1</v>
      </c>
      <c r="P120" s="374"/>
      <c r="Q120" s="77">
        <v>83</v>
      </c>
      <c r="R120" s="80">
        <f>D120+Q120</f>
        <v>143</v>
      </c>
      <c r="S120" s="373">
        <v>1</v>
      </c>
      <c r="T120" s="374"/>
      <c r="U120" s="77">
        <v>101</v>
      </c>
      <c r="V120" s="80">
        <f>D120+U120</f>
        <v>161</v>
      </c>
      <c r="W120" s="373">
        <v>1</v>
      </c>
      <c r="X120" s="374"/>
      <c r="Y120" s="78">
        <f t="shared" si="4"/>
        <v>728</v>
      </c>
      <c r="Z120" s="79">
        <f>E120+I120+M120+Q120+U120</f>
        <v>428</v>
      </c>
      <c r="AA120" s="81">
        <f>AVERAGE(F120,J120,N120,R120,V120)</f>
        <v>145.6</v>
      </c>
      <c r="AB120" s="82">
        <f>AVERAGE(F120,J120,N120,R120,V120)-D120</f>
        <v>85.6</v>
      </c>
      <c r="AC120" s="383"/>
    </row>
    <row r="121" spans="2:29" s="62" customFormat="1" ht="17.25" customHeight="1">
      <c r="B121" s="450" t="s">
        <v>144</v>
      </c>
      <c r="C121" s="451"/>
      <c r="D121" s="275">
        <v>60</v>
      </c>
      <c r="E121" s="77">
        <v>93</v>
      </c>
      <c r="F121" s="78">
        <f>D121+E121</f>
        <v>153</v>
      </c>
      <c r="G121" s="375"/>
      <c r="H121" s="376"/>
      <c r="I121" s="79">
        <v>99</v>
      </c>
      <c r="J121" s="78">
        <f>D121+I121</f>
        <v>159</v>
      </c>
      <c r="K121" s="375"/>
      <c r="L121" s="376"/>
      <c r="M121" s="79">
        <v>106</v>
      </c>
      <c r="N121" s="78">
        <f>D121+M121</f>
        <v>166</v>
      </c>
      <c r="O121" s="375"/>
      <c r="P121" s="376"/>
      <c r="Q121" s="77">
        <v>160</v>
      </c>
      <c r="R121" s="80">
        <f>D121+Q121</f>
        <v>220</v>
      </c>
      <c r="S121" s="375"/>
      <c r="T121" s="376"/>
      <c r="U121" s="77">
        <v>112</v>
      </c>
      <c r="V121" s="80">
        <f>D121+U121</f>
        <v>172</v>
      </c>
      <c r="W121" s="375"/>
      <c r="X121" s="376"/>
      <c r="Y121" s="78">
        <f t="shared" si="4"/>
        <v>870</v>
      </c>
      <c r="Z121" s="79">
        <f>E121+I121+M121+Q121+U121</f>
        <v>570</v>
      </c>
      <c r="AA121" s="81">
        <f>AVERAGE(F121,J121,N121,R121,V121)</f>
        <v>174</v>
      </c>
      <c r="AB121" s="82">
        <f>AVERAGE(F121,J121,N121,R121,V121)-D121</f>
        <v>114</v>
      </c>
      <c r="AC121" s="383"/>
    </row>
    <row r="122" spans="2:29" s="62" customFormat="1" ht="17.25" customHeight="1" thickBot="1">
      <c r="B122" s="366" t="s">
        <v>143</v>
      </c>
      <c r="C122" s="367"/>
      <c r="D122" s="244">
        <v>60</v>
      </c>
      <c r="E122" s="84">
        <v>110</v>
      </c>
      <c r="F122" s="85">
        <f>D122+E122</f>
        <v>170</v>
      </c>
      <c r="G122" s="377"/>
      <c r="H122" s="378"/>
      <c r="I122" s="86">
        <v>127</v>
      </c>
      <c r="J122" s="85">
        <f>D122+I122</f>
        <v>187</v>
      </c>
      <c r="K122" s="377"/>
      <c r="L122" s="378"/>
      <c r="M122" s="86">
        <v>127</v>
      </c>
      <c r="N122" s="85">
        <f>D122+M122</f>
        <v>187</v>
      </c>
      <c r="O122" s="377"/>
      <c r="P122" s="378"/>
      <c r="Q122" s="84">
        <v>111</v>
      </c>
      <c r="R122" s="85">
        <f>D122+Q122</f>
        <v>171</v>
      </c>
      <c r="S122" s="377"/>
      <c r="T122" s="378"/>
      <c r="U122" s="84">
        <v>103</v>
      </c>
      <c r="V122" s="85">
        <f>D122+U122</f>
        <v>163</v>
      </c>
      <c r="W122" s="377"/>
      <c r="X122" s="378"/>
      <c r="Y122" s="85">
        <f t="shared" si="4"/>
        <v>878</v>
      </c>
      <c r="Z122" s="86">
        <f>E122+I122+M122+Q122+U122</f>
        <v>578</v>
      </c>
      <c r="AA122" s="87">
        <f>AVERAGE(F122,J122,N122,R122,V122)</f>
        <v>175.6</v>
      </c>
      <c r="AB122" s="88">
        <f>AVERAGE(F122,J122,N122,R122,V122)-D122</f>
        <v>115.6</v>
      </c>
      <c r="AC122" s="384"/>
    </row>
    <row r="123" spans="2:29" s="62" customFormat="1" ht="49.5" customHeight="1">
      <c r="B123" s="452" t="s">
        <v>75</v>
      </c>
      <c r="C123" s="453"/>
      <c r="D123" s="89">
        <f>SUM(D124:D126)</f>
        <v>0</v>
      </c>
      <c r="E123" s="64">
        <f>SUM(E124:E126)</f>
        <v>0</v>
      </c>
      <c r="F123" s="66">
        <f>SUM(F124:F126)</f>
        <v>0</v>
      </c>
      <c r="G123" s="66">
        <f>F103</f>
        <v>517</v>
      </c>
      <c r="H123" s="67" t="str">
        <f>B103</f>
        <v>Uhtna Puit</v>
      </c>
      <c r="I123" s="108">
        <f>SUM(I124:I126)</f>
        <v>0</v>
      </c>
      <c r="J123" s="69">
        <f>SUM(J124:J126)</f>
        <v>0</v>
      </c>
      <c r="K123" s="66">
        <f>J111</f>
        <v>523</v>
      </c>
      <c r="L123" s="67" t="str">
        <f>B111</f>
        <v>Aroz3D</v>
      </c>
      <c r="M123" s="72">
        <f>SUM(M124:M126)</f>
        <v>0</v>
      </c>
      <c r="N123" s="66">
        <f>SUM(N124:N126)</f>
        <v>0</v>
      </c>
      <c r="O123" s="66">
        <f>N119</f>
        <v>484</v>
      </c>
      <c r="P123" s="67" t="str">
        <f>B119</f>
        <v>Ferrel</v>
      </c>
      <c r="Q123" s="72">
        <f>SUM(Q124:Q126)</f>
        <v>0</v>
      </c>
      <c r="R123" s="66">
        <f>SUM(R124:R126)</f>
        <v>0</v>
      </c>
      <c r="S123" s="66">
        <f>R107</f>
        <v>522</v>
      </c>
      <c r="T123" s="67" t="str">
        <f>B107</f>
        <v>Rakvere Teater</v>
      </c>
      <c r="U123" s="72">
        <f>SUM(U124:U126)</f>
        <v>0</v>
      </c>
      <c r="V123" s="66">
        <f>SUM(V124:V126)</f>
        <v>0</v>
      </c>
      <c r="W123" s="66">
        <f>V115</f>
        <v>491</v>
      </c>
      <c r="X123" s="67" t="str">
        <f>B115</f>
        <v>Lajos</v>
      </c>
      <c r="Y123" s="73">
        <f t="shared" si="4"/>
        <v>0</v>
      </c>
      <c r="Z123" s="71">
        <f>SUM(Z124:Z126)</f>
        <v>0</v>
      </c>
      <c r="AA123" s="91" t="e">
        <f>AVERAGE(AA124,AA125,AA126)</f>
        <v>#DIV/0!</v>
      </c>
      <c r="AB123" s="75" t="e">
        <f>AVERAGE(AB124,AB125,AB126)</f>
        <v>#DIV/0!</v>
      </c>
      <c r="AC123" s="382">
        <f>G124+K124+O124+S124+W124</f>
        <v>0</v>
      </c>
    </row>
    <row r="124" spans="2:29" s="62" customFormat="1" ht="17.25" customHeight="1">
      <c r="B124" s="357"/>
      <c r="C124" s="354"/>
      <c r="D124" s="76"/>
      <c r="E124" s="77"/>
      <c r="F124" s="78"/>
      <c r="G124" s="373">
        <v>0</v>
      </c>
      <c r="H124" s="374"/>
      <c r="I124" s="79"/>
      <c r="J124" s="78"/>
      <c r="K124" s="373">
        <v>0</v>
      </c>
      <c r="L124" s="374"/>
      <c r="M124" s="79"/>
      <c r="N124" s="78"/>
      <c r="O124" s="373">
        <v>0</v>
      </c>
      <c r="P124" s="374"/>
      <c r="Q124" s="77"/>
      <c r="R124" s="80"/>
      <c r="S124" s="373">
        <v>0</v>
      </c>
      <c r="T124" s="374"/>
      <c r="U124" s="77"/>
      <c r="V124" s="80"/>
      <c r="W124" s="373">
        <v>0</v>
      </c>
      <c r="X124" s="374"/>
      <c r="Y124" s="78">
        <f>F124+J124+N124+R124+V124</f>
        <v>0</v>
      </c>
      <c r="Z124" s="79">
        <f>E124+I124+M124+Q124+U124</f>
        <v>0</v>
      </c>
      <c r="AA124" s="81" t="e">
        <f>AVERAGE(F124,J124,N124,R124,V124)</f>
        <v>#DIV/0!</v>
      </c>
      <c r="AB124" s="82" t="e">
        <f>AVERAGE(F124,J124,N124,R124,V124)-D124</f>
        <v>#DIV/0!</v>
      </c>
      <c r="AC124" s="383"/>
    </row>
    <row r="125" spans="2:29" s="62" customFormat="1" ht="17.25" customHeight="1">
      <c r="B125" s="351"/>
      <c r="C125" s="352"/>
      <c r="D125" s="76"/>
      <c r="E125" s="77"/>
      <c r="F125" s="78"/>
      <c r="G125" s="375"/>
      <c r="H125" s="376"/>
      <c r="I125" s="79"/>
      <c r="J125" s="78"/>
      <c r="K125" s="375"/>
      <c r="L125" s="376"/>
      <c r="M125" s="79"/>
      <c r="N125" s="78"/>
      <c r="O125" s="375"/>
      <c r="P125" s="376"/>
      <c r="Q125" s="77"/>
      <c r="R125" s="80"/>
      <c r="S125" s="375"/>
      <c r="T125" s="376"/>
      <c r="U125" s="77"/>
      <c r="V125" s="80"/>
      <c r="W125" s="375"/>
      <c r="X125" s="376"/>
      <c r="Y125" s="78">
        <f>F125+J125+N125+R125+V125</f>
        <v>0</v>
      </c>
      <c r="Z125" s="79">
        <f>E125+I125+M125+Q125+U125</f>
        <v>0</v>
      </c>
      <c r="AA125" s="81" t="e">
        <f>AVERAGE(F125,J125,N125,R125,V125)</f>
        <v>#DIV/0!</v>
      </c>
      <c r="AB125" s="82" t="e">
        <f>AVERAGE(F125,J125,N125,R125,V125)-D125</f>
        <v>#DIV/0!</v>
      </c>
      <c r="AC125" s="383"/>
    </row>
    <row r="126" spans="2:29" s="62" customFormat="1" ht="17.25" customHeight="1" thickBot="1">
      <c r="B126" s="424"/>
      <c r="C126" s="425"/>
      <c r="D126" s="83"/>
      <c r="E126" s="84"/>
      <c r="F126" s="85"/>
      <c r="G126" s="377"/>
      <c r="H126" s="378"/>
      <c r="I126" s="86"/>
      <c r="J126" s="85"/>
      <c r="K126" s="377"/>
      <c r="L126" s="378"/>
      <c r="M126" s="86"/>
      <c r="N126" s="85"/>
      <c r="O126" s="377"/>
      <c r="P126" s="378"/>
      <c r="Q126" s="86"/>
      <c r="R126" s="85"/>
      <c r="S126" s="377"/>
      <c r="T126" s="378"/>
      <c r="U126" s="86"/>
      <c r="V126" s="85"/>
      <c r="W126" s="377"/>
      <c r="X126" s="378"/>
      <c r="Y126" s="85">
        <f>F126+J126+N126+R126+V126</f>
        <v>0</v>
      </c>
      <c r="Z126" s="86">
        <f>E126+I126+M126+Q126+U126</f>
        <v>0</v>
      </c>
      <c r="AA126" s="87" t="e">
        <f>AVERAGE(F126,J126,N126,R126,V126)</f>
        <v>#DIV/0!</v>
      </c>
      <c r="AB126" s="88" t="e">
        <f>AVERAGE(F126,J126,N126,R126,V126)-D126</f>
        <v>#DIV/0!</v>
      </c>
      <c r="AC126" s="384"/>
    </row>
    <row r="127" spans="2:29" s="62" customFormat="1" ht="18">
      <c r="B127" s="111"/>
      <c r="C127" s="111"/>
      <c r="D127" s="97"/>
      <c r="E127" s="98"/>
      <c r="F127" s="99"/>
      <c r="G127" s="100"/>
      <c r="H127" s="100"/>
      <c r="I127" s="98"/>
      <c r="J127" s="99"/>
      <c r="K127" s="100"/>
      <c r="L127" s="100"/>
      <c r="M127" s="98"/>
      <c r="N127" s="99"/>
      <c r="O127" s="100"/>
      <c r="P127" s="100"/>
      <c r="Q127" s="98"/>
      <c r="R127" s="99"/>
      <c r="S127" s="100"/>
      <c r="T127" s="100"/>
      <c r="U127" s="98"/>
      <c r="V127" s="99"/>
      <c r="W127" s="100"/>
      <c r="X127" s="100"/>
      <c r="Y127" s="99"/>
      <c r="Z127" s="109"/>
      <c r="AA127" s="102"/>
      <c r="AB127" s="101"/>
      <c r="AC127" s="103"/>
    </row>
    <row r="128" spans="5:29" ht="16.5">
      <c r="E128" s="42"/>
      <c r="F128" s="43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42"/>
    </row>
    <row r="129" spans="2:29" ht="27.75" customHeight="1">
      <c r="B129" s="1"/>
      <c r="C129" s="1"/>
      <c r="D129" s="1"/>
      <c r="E129" s="42"/>
      <c r="F129" s="43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42"/>
    </row>
    <row r="130" spans="2:7" ht="20.25">
      <c r="B130" s="180"/>
      <c r="C130" s="181"/>
      <c r="D130" s="181"/>
      <c r="E130" s="181"/>
      <c r="F130" s="181"/>
      <c r="G130" s="182"/>
    </row>
  </sheetData>
  <mergeCells count="291">
    <mergeCell ref="B123:C123"/>
    <mergeCell ref="AC123:AC126"/>
    <mergeCell ref="B124:C124"/>
    <mergeCell ref="G124:H126"/>
    <mergeCell ref="K124:L126"/>
    <mergeCell ref="O124:P126"/>
    <mergeCell ref="S124:T126"/>
    <mergeCell ref="W124:X126"/>
    <mergeCell ref="B125:C125"/>
    <mergeCell ref="B126:C126"/>
    <mergeCell ref="B119:C119"/>
    <mergeCell ref="AC119:AC122"/>
    <mergeCell ref="B120:C120"/>
    <mergeCell ref="G120:H122"/>
    <mergeCell ref="K120:L122"/>
    <mergeCell ref="O120:P122"/>
    <mergeCell ref="S120:T122"/>
    <mergeCell ref="W120:X122"/>
    <mergeCell ref="B121:C121"/>
    <mergeCell ref="B122:C122"/>
    <mergeCell ref="B115:C115"/>
    <mergeCell ref="AC115:AC118"/>
    <mergeCell ref="B116:C116"/>
    <mergeCell ref="G116:H118"/>
    <mergeCell ref="K116:L118"/>
    <mergeCell ref="O116:P118"/>
    <mergeCell ref="S116:T118"/>
    <mergeCell ref="W116:X118"/>
    <mergeCell ref="B117:C117"/>
    <mergeCell ref="B118:C118"/>
    <mergeCell ref="B111:C111"/>
    <mergeCell ref="AC111:AC114"/>
    <mergeCell ref="B112:C112"/>
    <mergeCell ref="G112:H114"/>
    <mergeCell ref="K112:L114"/>
    <mergeCell ref="O112:P114"/>
    <mergeCell ref="S112:T114"/>
    <mergeCell ref="W112:X114"/>
    <mergeCell ref="B113:C113"/>
    <mergeCell ref="B114:C114"/>
    <mergeCell ref="B107:C107"/>
    <mergeCell ref="AC107:AC110"/>
    <mergeCell ref="G108:H110"/>
    <mergeCell ref="K108:L110"/>
    <mergeCell ref="O108:P110"/>
    <mergeCell ref="S108:T110"/>
    <mergeCell ref="W108:X110"/>
    <mergeCell ref="B110:C110"/>
    <mergeCell ref="B109:C109"/>
    <mergeCell ref="B103:C103"/>
    <mergeCell ref="AC103:AC106"/>
    <mergeCell ref="B104:C104"/>
    <mergeCell ref="G104:H106"/>
    <mergeCell ref="K104:L106"/>
    <mergeCell ref="O104:P106"/>
    <mergeCell ref="S104:T106"/>
    <mergeCell ref="W104:X106"/>
    <mergeCell ref="B105:C105"/>
    <mergeCell ref="B106:C106"/>
    <mergeCell ref="S101:T101"/>
    <mergeCell ref="W101:X101"/>
    <mergeCell ref="B102:C102"/>
    <mergeCell ref="G102:H102"/>
    <mergeCell ref="K102:L102"/>
    <mergeCell ref="O102:P102"/>
    <mergeCell ref="S102:T102"/>
    <mergeCell ref="W102:X102"/>
    <mergeCell ref="B101:C101"/>
    <mergeCell ref="G101:H101"/>
    <mergeCell ref="K101:L101"/>
    <mergeCell ref="O101:P101"/>
    <mergeCell ref="B93:C93"/>
    <mergeCell ref="B94:C94"/>
    <mergeCell ref="F99:R100"/>
    <mergeCell ref="W99:Z100"/>
    <mergeCell ref="B89:C89"/>
    <mergeCell ref="B90:C90"/>
    <mergeCell ref="B91:C91"/>
    <mergeCell ref="AC91:AC94"/>
    <mergeCell ref="B92:C92"/>
    <mergeCell ref="G92:H94"/>
    <mergeCell ref="K92:L94"/>
    <mergeCell ref="O92:P94"/>
    <mergeCell ref="S92:T94"/>
    <mergeCell ref="W92:X94"/>
    <mergeCell ref="B85:C85"/>
    <mergeCell ref="B86:C86"/>
    <mergeCell ref="B87:C87"/>
    <mergeCell ref="AC87:AC90"/>
    <mergeCell ref="B88:C88"/>
    <mergeCell ref="G88:H90"/>
    <mergeCell ref="K88:L90"/>
    <mergeCell ref="O88:P90"/>
    <mergeCell ref="S88:T90"/>
    <mergeCell ref="W88:X90"/>
    <mergeCell ref="B81:C81"/>
    <mergeCell ref="B82:C82"/>
    <mergeCell ref="B83:C83"/>
    <mergeCell ref="AC83:AC86"/>
    <mergeCell ref="B84:C84"/>
    <mergeCell ref="G84:H86"/>
    <mergeCell ref="K84:L86"/>
    <mergeCell ref="O84:P86"/>
    <mergeCell ref="S84:T86"/>
    <mergeCell ref="W84:X86"/>
    <mergeCell ref="B77:C77"/>
    <mergeCell ref="B78:C78"/>
    <mergeCell ref="B79:C79"/>
    <mergeCell ref="AC79:AC82"/>
    <mergeCell ref="B80:C80"/>
    <mergeCell ref="G80:H82"/>
    <mergeCell ref="K80:L82"/>
    <mergeCell ref="O80:P82"/>
    <mergeCell ref="S80:T82"/>
    <mergeCell ref="W80:X82"/>
    <mergeCell ref="B73:C73"/>
    <mergeCell ref="B74:C74"/>
    <mergeCell ref="B75:C75"/>
    <mergeCell ref="AC75:AC78"/>
    <mergeCell ref="B76:C76"/>
    <mergeCell ref="G76:H78"/>
    <mergeCell ref="K76:L78"/>
    <mergeCell ref="O76:P78"/>
    <mergeCell ref="S76:T78"/>
    <mergeCell ref="W76:X78"/>
    <mergeCell ref="S70:T70"/>
    <mergeCell ref="W70:X70"/>
    <mergeCell ref="B71:C71"/>
    <mergeCell ref="AC71:AC74"/>
    <mergeCell ref="B72:C72"/>
    <mergeCell ref="G72:H74"/>
    <mergeCell ref="K72:L74"/>
    <mergeCell ref="O72:P74"/>
    <mergeCell ref="S72:T74"/>
    <mergeCell ref="W72:X74"/>
    <mergeCell ref="B70:C70"/>
    <mergeCell ref="G70:H70"/>
    <mergeCell ref="K70:L70"/>
    <mergeCell ref="O70:P70"/>
    <mergeCell ref="F67:R68"/>
    <mergeCell ref="W67:Z68"/>
    <mergeCell ref="B69:C69"/>
    <mergeCell ref="G69:H69"/>
    <mergeCell ref="K69:L69"/>
    <mergeCell ref="O69:P69"/>
    <mergeCell ref="S69:T69"/>
    <mergeCell ref="W69:X69"/>
    <mergeCell ref="B59:C59"/>
    <mergeCell ref="AC59:AC62"/>
    <mergeCell ref="B60:C60"/>
    <mergeCell ref="G60:H62"/>
    <mergeCell ref="K60:L62"/>
    <mergeCell ref="O60:P62"/>
    <mergeCell ref="S60:T62"/>
    <mergeCell ref="W60:X62"/>
    <mergeCell ref="B61:C61"/>
    <mergeCell ref="B62:C62"/>
    <mergeCell ref="B54:C54"/>
    <mergeCell ref="B55:C55"/>
    <mergeCell ref="AC55:AC58"/>
    <mergeCell ref="B56:C56"/>
    <mergeCell ref="G56:H58"/>
    <mergeCell ref="K56:L58"/>
    <mergeCell ref="O56:P58"/>
    <mergeCell ref="S56:T58"/>
    <mergeCell ref="W56:X58"/>
    <mergeCell ref="B57:C57"/>
    <mergeCell ref="B50:C50"/>
    <mergeCell ref="B51:C51"/>
    <mergeCell ref="AC51:AC54"/>
    <mergeCell ref="B52:C52"/>
    <mergeCell ref="G52:H54"/>
    <mergeCell ref="K52:L54"/>
    <mergeCell ref="O52:P54"/>
    <mergeCell ref="S52:T54"/>
    <mergeCell ref="W52:X54"/>
    <mergeCell ref="B53:C53"/>
    <mergeCell ref="B46:C46"/>
    <mergeCell ref="B47:C47"/>
    <mergeCell ref="AC47:AC50"/>
    <mergeCell ref="B48:C48"/>
    <mergeCell ref="G48:H50"/>
    <mergeCell ref="K48:L50"/>
    <mergeCell ref="O48:P50"/>
    <mergeCell ref="S48:T50"/>
    <mergeCell ref="W48:X50"/>
    <mergeCell ref="B49:C49"/>
    <mergeCell ref="B41:C41"/>
    <mergeCell ref="B42:C42"/>
    <mergeCell ref="B43:C43"/>
    <mergeCell ref="AC43:AC46"/>
    <mergeCell ref="G44:H46"/>
    <mergeCell ref="K44:L46"/>
    <mergeCell ref="O44:P46"/>
    <mergeCell ref="S44:T46"/>
    <mergeCell ref="W44:X46"/>
    <mergeCell ref="B45:C45"/>
    <mergeCell ref="S38:T38"/>
    <mergeCell ref="W38:X38"/>
    <mergeCell ref="B39:C39"/>
    <mergeCell ref="AC39:AC42"/>
    <mergeCell ref="B40:C40"/>
    <mergeCell ref="G40:H42"/>
    <mergeCell ref="K40:L42"/>
    <mergeCell ref="O40:P42"/>
    <mergeCell ref="S40:T42"/>
    <mergeCell ref="W40:X42"/>
    <mergeCell ref="B38:C38"/>
    <mergeCell ref="G38:H38"/>
    <mergeCell ref="K38:L38"/>
    <mergeCell ref="O38:P38"/>
    <mergeCell ref="F35:R36"/>
    <mergeCell ref="W35:Z36"/>
    <mergeCell ref="B37:C37"/>
    <mergeCell ref="G37:H37"/>
    <mergeCell ref="K37:L37"/>
    <mergeCell ref="O37:P37"/>
    <mergeCell ref="S37:T37"/>
    <mergeCell ref="W37:X37"/>
    <mergeCell ref="B27:C27"/>
    <mergeCell ref="AC27:AC30"/>
    <mergeCell ref="B28:C28"/>
    <mergeCell ref="G28:H30"/>
    <mergeCell ref="K28:L30"/>
    <mergeCell ref="O28:P30"/>
    <mergeCell ref="S28:T30"/>
    <mergeCell ref="W28:X30"/>
    <mergeCell ref="B29:C29"/>
    <mergeCell ref="B30:C30"/>
    <mergeCell ref="B23:C23"/>
    <mergeCell ref="AC23:AC26"/>
    <mergeCell ref="B24:C24"/>
    <mergeCell ref="G24:H26"/>
    <mergeCell ref="K24:L26"/>
    <mergeCell ref="O24:P26"/>
    <mergeCell ref="S24:T26"/>
    <mergeCell ref="W24:X26"/>
    <mergeCell ref="B25:C25"/>
    <mergeCell ref="B26:C26"/>
    <mergeCell ref="B19:C19"/>
    <mergeCell ref="AC19:AC22"/>
    <mergeCell ref="B20:C20"/>
    <mergeCell ref="G20:H22"/>
    <mergeCell ref="K20:L22"/>
    <mergeCell ref="O20:P22"/>
    <mergeCell ref="S20:T22"/>
    <mergeCell ref="W20:X22"/>
    <mergeCell ref="B21:C21"/>
    <mergeCell ref="B22:C22"/>
    <mergeCell ref="B13:C13"/>
    <mergeCell ref="B14:C14"/>
    <mergeCell ref="B15:C15"/>
    <mergeCell ref="AC15:AC18"/>
    <mergeCell ref="G16:H18"/>
    <mergeCell ref="K16:L18"/>
    <mergeCell ref="O16:P18"/>
    <mergeCell ref="S16:T18"/>
    <mergeCell ref="W16:X18"/>
    <mergeCell ref="B18:C18"/>
    <mergeCell ref="B9:C9"/>
    <mergeCell ref="B10:C10"/>
    <mergeCell ref="B11:C11"/>
    <mergeCell ref="AC11:AC14"/>
    <mergeCell ref="B12:C12"/>
    <mergeCell ref="G12:H14"/>
    <mergeCell ref="K12:L14"/>
    <mergeCell ref="O12:P14"/>
    <mergeCell ref="S12:T14"/>
    <mergeCell ref="W12:X14"/>
    <mergeCell ref="S6:T6"/>
    <mergeCell ref="W6:X6"/>
    <mergeCell ref="B7:C7"/>
    <mergeCell ref="AC7:AC10"/>
    <mergeCell ref="B8:C8"/>
    <mergeCell ref="G8:H10"/>
    <mergeCell ref="K8:L10"/>
    <mergeCell ref="O8:P10"/>
    <mergeCell ref="S8:T10"/>
    <mergeCell ref="W8:X10"/>
    <mergeCell ref="B6:C6"/>
    <mergeCell ref="G6:H6"/>
    <mergeCell ref="K6:L6"/>
    <mergeCell ref="O6:P6"/>
    <mergeCell ref="G3:S4"/>
    <mergeCell ref="W3:Z4"/>
    <mergeCell ref="B5:C5"/>
    <mergeCell ref="G5:H5"/>
    <mergeCell ref="K5:L5"/>
    <mergeCell ref="O5:P5"/>
    <mergeCell ref="S5:T5"/>
    <mergeCell ref="W5:X5"/>
  </mergeCells>
  <conditionalFormatting sqref="W108 F104:G104 J104:K104 N104:O104 R108:S108 S124 W120 S112 S120 S116 Q112:R114 Z124:AA127 O116 G120 Z120:AA122 Z116:AA118 Z108:AA110 Z112:AA114 Z104:AA106 G112 U24:V26 U20:V22 K124 O108 U16:V18 K107:K108 O112 D108:F110 D112:F114 M116:N118 D116:F118 K120 G116 O124 J105:J106 G124 V9:V10 Q28:R33 M80:N82 Q20:R22 Q24:R26 W48 V116:W116 I72:I74 J72:K72 M44:N46 Q60:R65 Q12:R14 Q116:R118 K88 Q120:R122 W124 G16 I8:I10 J8:K8 M8:M10 N8:O8 Q8:Q10 R8:S8 U8:U10 V8:W8 D40:E42 F40:G40 I40:I42 J40:K40 M40:M42 N40:O40 Q40:Q42 R40:S40 R41:R42 Q44:R46 E72:E74 Q16:R18 M20:N22 M24:N26 U12:V14 M28:N33 W24 Z28:AA33 N9:N10 G20 Z24:AA26 Z20:AA22 Z12:AA14 S24 Z16:AA18 O24 Z8:AA10 K24 G12 Q76:R78 V41:V42 J9:J10 I12:J14 U44:V46 D16:F18 Q52:R54 M56:N58 W12 I20:J22 S12 D28:F33 O12 U56:V58 K11:K12 M60:N65 M48:N50 W16 I24:J26 S16 D20:F22 O16 U60:V65 K16 D8:F10 W20 I28:J33 S20 D24:F26 O20 D12:F14 K20 Q56:R58 Q48:R50 W28 M12:N14 S28 I16:J18 O28 U48:V50 K28 U52:V54 G28 M16:N18 W56 Z60:AA65 O52 G52 G56 Z56:AA58 Z52:AA54 Z44:AA46 S56 Z48:AA50 Z40:AA42 G44 G48 U84:V86 K48 K60 O60 U80:V82 U88:V90 Q84:R86 R73:R74 W44 O44 S44 V73:V74 F41:F42 K43:K44 Q80:R82 M84:N86 O56 S48 K56 D44:F46 Q88:R90 I80:J82 W52 M52:N54 S52 K52 D48:F50 Q92:R97 M92:N97 W60 I52:J54 S60 I44:J46 U76:V78 U92:V97 G24 G60 D72:D73 W88 Z92:AA97 N73:N74 G84 G88 Z88:AA90 Z84:AA86 Z76:AA78 S88 Z80:AA82 Z72:AA74 G76 G80 W104 O76 K92 M88:N90 O88 U104:V106 W76 I84:J86 S76 F73:F74 K75:K76 F72:G72 W80 I88:J90 S80 O92 D76:F78 W84 I92:J97 S84 K84 K80 Q124:R127 D80:F82 W92 M76:N78 S92 I76:J78 O80 U108:V110 Q72:Q74 G92 R72:S72 U72:U74 V72:W72 R9:R10 F105:F106 K116 I116:J118 U124:V127 O84 U40:U42 V40:W40 U120:V122 D124:F127 I108:J110 D120:F122 I112:J114 I124:J127 N105:N106 M108:N110 M112:N114 M124:N127 M120:N122 I120:J122 R109:R110 Q104:R106 U112:V114 V117:V118 D84:F86 D88:F90 D92:F97 J73:J74 D52:F54 D56:F58 D60:F65 J41:J42 I56:J58 I60:J65 N41:N42 I48:J50 O48 D104:E106 G108 Q108:Q110 S104 U116:U118 W112 M72:M74 N72:O72 I104:I106 K112 M104:M106 O120 G8 U28:V33">
    <cfRule type="cellIs" priority="1" dxfId="1" operator="between" stopIfTrue="1">
      <formula>200</formula>
      <formula>300</formula>
    </cfRule>
  </conditionalFormatting>
  <conditionalFormatting sqref="AB101:AB127 AB69:AB97 AB5:AB33 AB37:AB65">
    <cfRule type="cellIs" priority="2" dxfId="0" operator="between" stopIfTrue="1">
      <formula>200</formula>
      <formula>300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Karmo</dc:creator>
  <cp:keywords/>
  <dc:description/>
  <cp:lastModifiedBy>Administrator</cp:lastModifiedBy>
  <cp:lastPrinted>2013-01-24T05:13:01Z</cp:lastPrinted>
  <dcterms:created xsi:type="dcterms:W3CDTF">2010-01-15T15:32:02Z</dcterms:created>
  <dcterms:modified xsi:type="dcterms:W3CDTF">2013-05-17T19:16:20Z</dcterms:modified>
  <cp:category/>
  <cp:version/>
  <cp:contentType/>
  <cp:contentStatus/>
</cp:coreProperties>
</file>