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000" windowHeight="6930"/>
  </bookViews>
  <sheets>
    <sheet name="Finaal 19.05" sheetId="17" r:id="rId1"/>
    <sheet name="Eelfinaal" sheetId="18" r:id="rId2"/>
    <sheet name="Vindi FINAAL" sheetId="14" r:id="rId3"/>
    <sheet name="Otse FINAAL" sheetId="13" r:id="rId4"/>
    <sheet name="FL" sheetId="6" r:id="rId5"/>
    <sheet name="Indiv" sheetId="19" r:id="rId6"/>
    <sheet name="VI voor" sheetId="12" r:id="rId7"/>
    <sheet name="V voor" sheetId="11" r:id="rId8"/>
    <sheet name="IV voor" sheetId="10" r:id="rId9"/>
    <sheet name="III voor" sheetId="9" r:id="rId10"/>
    <sheet name="II voor" sheetId="8" r:id="rId11"/>
    <sheet name="I voor" sheetId="1" r:id="rId12"/>
  </sheets>
  <externalReferences>
    <externalReference r:id="rId13"/>
  </externalReferences>
  <definedNames>
    <definedName name="_xlnm._FilterDatabase" localSheetId="5" hidden="1">Indiv!$A$12:$T$122</definedName>
  </definedNames>
  <calcPr calcId="145621"/>
</workbook>
</file>

<file path=xl/calcChain.xml><?xml version="1.0" encoding="utf-8"?>
<calcChain xmlns="http://schemas.openxmlformats.org/spreadsheetml/2006/main">
  <c r="K10" i="17" l="1"/>
  <c r="D10" i="17"/>
  <c r="D6" i="17"/>
  <c r="K6" i="17"/>
  <c r="K18" i="17"/>
  <c r="K22" i="17"/>
  <c r="D22" i="17"/>
  <c r="D18" i="17"/>
  <c r="K31" i="17"/>
  <c r="K39" i="17"/>
  <c r="K35" i="17"/>
  <c r="I60" i="17"/>
  <c r="I57" i="17" s="1"/>
  <c r="I59" i="17"/>
  <c r="I58" i="17"/>
  <c r="K49" i="17"/>
  <c r="K57" i="17"/>
  <c r="K53" i="17"/>
  <c r="D73" i="17"/>
  <c r="D65" i="17"/>
  <c r="D69" i="17"/>
  <c r="D85" i="17"/>
  <c r="D89" i="17"/>
  <c r="D81" i="17"/>
  <c r="K109" i="17"/>
  <c r="D101" i="17"/>
  <c r="G16" i="18" l="1"/>
  <c r="G15" i="18"/>
  <c r="G14" i="18"/>
  <c r="G12" i="18"/>
  <c r="G11" i="18"/>
  <c r="G10" i="18"/>
  <c r="G7" i="18"/>
  <c r="G8" i="18"/>
  <c r="G6" i="18"/>
  <c r="J16" i="18"/>
  <c r="J15" i="18"/>
  <c r="J14" i="18"/>
  <c r="J12" i="18"/>
  <c r="J11" i="18"/>
  <c r="J10" i="18"/>
  <c r="J7" i="18"/>
  <c r="J8" i="18"/>
  <c r="J6" i="18"/>
  <c r="G32" i="18"/>
  <c r="G31" i="18"/>
  <c r="G30" i="18"/>
  <c r="G28" i="18"/>
  <c r="G27" i="18"/>
  <c r="G26" i="18"/>
  <c r="G23" i="18"/>
  <c r="G24" i="18"/>
  <c r="G22" i="18"/>
  <c r="J32" i="18"/>
  <c r="J31" i="18"/>
  <c r="J30" i="18"/>
  <c r="J28" i="18"/>
  <c r="J27" i="18"/>
  <c r="J26" i="18"/>
  <c r="J23" i="18"/>
  <c r="J24" i="18"/>
  <c r="J22" i="18"/>
  <c r="V28" i="14" l="1"/>
  <c r="V27" i="14"/>
  <c r="V26" i="14"/>
  <c r="V24" i="14"/>
  <c r="V23" i="14"/>
  <c r="V22" i="14"/>
  <c r="V20" i="14"/>
  <c r="V19" i="14"/>
  <c r="V18" i="14"/>
  <c r="V16" i="14"/>
  <c r="V13" i="14" s="1"/>
  <c r="V15" i="14"/>
  <c r="V14" i="14"/>
  <c r="V12" i="14"/>
  <c r="V11" i="14"/>
  <c r="V10" i="14"/>
  <c r="V7" i="14"/>
  <c r="V8" i="14"/>
  <c r="V6" i="14"/>
  <c r="R13" i="14"/>
  <c r="Q13" i="14"/>
  <c r="R28" i="14"/>
  <c r="R27" i="14"/>
  <c r="R26" i="14"/>
  <c r="R24" i="14"/>
  <c r="R23" i="14"/>
  <c r="R22" i="14"/>
  <c r="R20" i="14"/>
  <c r="R19" i="14"/>
  <c r="R18" i="14"/>
  <c r="R16" i="14"/>
  <c r="R15" i="14"/>
  <c r="R14" i="14"/>
  <c r="R12" i="14"/>
  <c r="R11" i="14"/>
  <c r="R10" i="14"/>
  <c r="R7" i="14"/>
  <c r="R8" i="14"/>
  <c r="R6" i="14"/>
  <c r="N28" i="14"/>
  <c r="N27" i="14"/>
  <c r="N26" i="14"/>
  <c r="N24" i="14"/>
  <c r="N23" i="14"/>
  <c r="N22" i="14"/>
  <c r="N20" i="14"/>
  <c r="N19" i="14"/>
  <c r="N18" i="14"/>
  <c r="N16" i="14"/>
  <c r="N13" i="14" s="1"/>
  <c r="N15" i="14"/>
  <c r="N14" i="14"/>
  <c r="N12" i="14"/>
  <c r="N11" i="14"/>
  <c r="N10" i="14"/>
  <c r="N7" i="14"/>
  <c r="N8" i="14"/>
  <c r="N6" i="14"/>
  <c r="J28" i="14"/>
  <c r="J27" i="14"/>
  <c r="J26" i="14"/>
  <c r="J24" i="14"/>
  <c r="J23" i="14"/>
  <c r="J22" i="14"/>
  <c r="J20" i="14"/>
  <c r="J19" i="14"/>
  <c r="J18" i="14"/>
  <c r="J16" i="14"/>
  <c r="J15" i="14"/>
  <c r="J14" i="14"/>
  <c r="J12" i="14"/>
  <c r="J11" i="14"/>
  <c r="J10" i="14"/>
  <c r="J7" i="14"/>
  <c r="J8" i="14"/>
  <c r="J6" i="14"/>
  <c r="F28" i="14"/>
  <c r="F27" i="14"/>
  <c r="F26" i="14"/>
  <c r="F24" i="14"/>
  <c r="F23" i="14"/>
  <c r="F22" i="14"/>
  <c r="F20" i="14"/>
  <c r="F19" i="14"/>
  <c r="F18" i="14"/>
  <c r="F16" i="14"/>
  <c r="F15" i="14"/>
  <c r="F14" i="14"/>
  <c r="F12" i="14"/>
  <c r="F11" i="14"/>
  <c r="F10" i="14"/>
  <c r="F7" i="14"/>
  <c r="F8" i="14"/>
  <c r="F6" i="14"/>
  <c r="D13" i="14"/>
  <c r="J13" i="14" l="1"/>
  <c r="F13" i="14"/>
  <c r="Z28" i="14" l="1"/>
  <c r="AB28" i="14"/>
  <c r="Z27" i="14"/>
  <c r="AA27" i="14"/>
  <c r="AB27" i="14"/>
  <c r="Z26" i="14"/>
  <c r="Z25" i="14" s="1"/>
  <c r="AB26" i="14"/>
  <c r="AC25" i="14"/>
  <c r="X25" i="14"/>
  <c r="V25" i="14"/>
  <c r="W17" i="14" s="1"/>
  <c r="U25" i="14"/>
  <c r="T25" i="14"/>
  <c r="R25" i="14"/>
  <c r="Q25" i="14"/>
  <c r="P25" i="14"/>
  <c r="N25" i="14"/>
  <c r="O21" i="14" s="1"/>
  <c r="M25" i="14"/>
  <c r="L25" i="14"/>
  <c r="J25" i="14"/>
  <c r="I25" i="14"/>
  <c r="H25" i="14"/>
  <c r="F25" i="14"/>
  <c r="E25" i="14"/>
  <c r="D25" i="14"/>
  <c r="Z24" i="14"/>
  <c r="AA24" i="14"/>
  <c r="AB24" i="14"/>
  <c r="Z23" i="14"/>
  <c r="N21" i="14"/>
  <c r="O25" i="14" s="1"/>
  <c r="AB23" i="14"/>
  <c r="Z22" i="14"/>
  <c r="R21" i="14"/>
  <c r="S17" i="14" s="1"/>
  <c r="AA22" i="14"/>
  <c r="AB22" i="14"/>
  <c r="AC21" i="14"/>
  <c r="X21" i="14"/>
  <c r="U21" i="14"/>
  <c r="T21" i="14"/>
  <c r="Q21" i="14"/>
  <c r="P21" i="14"/>
  <c r="M21" i="14"/>
  <c r="L21" i="14"/>
  <c r="I21" i="14"/>
  <c r="H21" i="14"/>
  <c r="E21" i="14"/>
  <c r="D21" i="14"/>
  <c r="Z20" i="14"/>
  <c r="AB20" i="14"/>
  <c r="Z19" i="14"/>
  <c r="AA19" i="14"/>
  <c r="Z18" i="14"/>
  <c r="AB18" i="14"/>
  <c r="AC17" i="14"/>
  <c r="Z17" i="14"/>
  <c r="X17" i="14"/>
  <c r="U17" i="14"/>
  <c r="T17" i="14"/>
  <c r="R17" i="14"/>
  <c r="S21" i="14" s="1"/>
  <c r="Q17" i="14"/>
  <c r="P17" i="14"/>
  <c r="N17" i="14"/>
  <c r="M17" i="14"/>
  <c r="L17" i="14"/>
  <c r="J17" i="14"/>
  <c r="I17" i="14"/>
  <c r="H17" i="14"/>
  <c r="F17" i="14"/>
  <c r="E17" i="14"/>
  <c r="D17" i="14"/>
  <c r="Z16" i="14"/>
  <c r="AA16" i="14"/>
  <c r="AB16" i="14"/>
  <c r="Z15" i="14"/>
  <c r="O9" i="14"/>
  <c r="AB15" i="14"/>
  <c r="Z14" i="14"/>
  <c r="AB14" i="14"/>
  <c r="S5" i="14"/>
  <c r="AA14" i="14"/>
  <c r="AC13" i="14"/>
  <c r="X13" i="14"/>
  <c r="U13" i="14"/>
  <c r="T13" i="14"/>
  <c r="P13" i="14"/>
  <c r="M13" i="14"/>
  <c r="L13" i="14"/>
  <c r="K13" i="14"/>
  <c r="I13" i="14"/>
  <c r="H13" i="14"/>
  <c r="G13" i="14"/>
  <c r="G17" i="14"/>
  <c r="E13" i="14"/>
  <c r="Z12" i="14"/>
  <c r="AB12" i="14"/>
  <c r="Z11" i="14"/>
  <c r="AA11" i="14"/>
  <c r="AB11" i="14"/>
  <c r="Z10" i="14"/>
  <c r="Z9" i="14" s="1"/>
  <c r="AB10" i="14"/>
  <c r="AC9" i="14"/>
  <c r="X9" i="14"/>
  <c r="V9" i="14"/>
  <c r="U9" i="14"/>
  <c r="T9" i="14"/>
  <c r="S9" i="14"/>
  <c r="R9" i="14"/>
  <c r="S25" i="14" s="1"/>
  <c r="Q9" i="14"/>
  <c r="P9" i="14"/>
  <c r="N9" i="14"/>
  <c r="O13" i="14" s="1"/>
  <c r="M9" i="14"/>
  <c r="L9" i="14"/>
  <c r="K9" i="14"/>
  <c r="J9" i="14"/>
  <c r="K17" i="14" s="1"/>
  <c r="I9" i="14"/>
  <c r="H9" i="14"/>
  <c r="F9" i="14"/>
  <c r="G21" i="14" s="1"/>
  <c r="E9" i="14"/>
  <c r="D9" i="14"/>
  <c r="Z8" i="14"/>
  <c r="AA8" i="14"/>
  <c r="AB8" i="14"/>
  <c r="Z7" i="14"/>
  <c r="AB7" i="14"/>
  <c r="Z6" i="14"/>
  <c r="AB6" i="14"/>
  <c r="R5" i="14"/>
  <c r="S13" i="14" s="1"/>
  <c r="AA6" i="14"/>
  <c r="AC5" i="14"/>
  <c r="X5" i="14"/>
  <c r="W5" i="14"/>
  <c r="V5" i="14"/>
  <c r="W9" i="14" s="1"/>
  <c r="U5" i="14"/>
  <c r="T5" i="14"/>
  <c r="Q5" i="14"/>
  <c r="P5" i="14"/>
  <c r="O5" i="14"/>
  <c r="N5" i="14"/>
  <c r="O17" i="14" s="1"/>
  <c r="M5" i="14"/>
  <c r="L5" i="14"/>
  <c r="J5" i="14"/>
  <c r="K21" i="14" s="1"/>
  <c r="I5" i="14"/>
  <c r="H5" i="14"/>
  <c r="G5" i="14"/>
  <c r="F5" i="14"/>
  <c r="E5" i="14"/>
  <c r="D5" i="14"/>
  <c r="Y25" i="14" l="1"/>
  <c r="AB5" i="14"/>
  <c r="Z5" i="14"/>
  <c r="Y5" i="14"/>
  <c r="AB9" i="14"/>
  <c r="AB25" i="14"/>
  <c r="AB21" i="14"/>
  <c r="AB13" i="14"/>
  <c r="V17" i="14"/>
  <c r="W25" i="14" s="1"/>
  <c r="AB19" i="14"/>
  <c r="AB17" i="14" s="1"/>
  <c r="V21" i="14"/>
  <c r="W13" i="14" s="1"/>
  <c r="Z21" i="14"/>
  <c r="Y17" i="14"/>
  <c r="W21" i="14"/>
  <c r="Z13" i="14"/>
  <c r="Y7" i="14"/>
  <c r="AA7" i="14"/>
  <c r="AA5" i="14" s="1"/>
  <c r="Y9" i="14"/>
  <c r="Y10" i="14"/>
  <c r="AA10" i="14"/>
  <c r="Y12" i="14"/>
  <c r="AA12" i="14"/>
  <c r="Y15" i="14"/>
  <c r="AA15" i="14"/>
  <c r="AA13" i="14" s="1"/>
  <c r="Y18" i="14"/>
  <c r="AA18" i="14"/>
  <c r="Y20" i="14"/>
  <c r="AA20" i="14"/>
  <c r="F21" i="14"/>
  <c r="J21" i="14"/>
  <c r="K5" i="14" s="1"/>
  <c r="Y23" i="14"/>
  <c r="AA23" i="14"/>
  <c r="AA21" i="14" s="1"/>
  <c r="G25" i="14"/>
  <c r="Y26" i="14"/>
  <c r="AA26" i="14"/>
  <c r="Y28" i="14"/>
  <c r="AA28" i="14"/>
  <c r="Y6" i="14"/>
  <c r="Y8" i="14"/>
  <c r="Y11" i="14"/>
  <c r="Y14" i="14"/>
  <c r="Y16" i="14"/>
  <c r="Y19" i="14"/>
  <c r="Y22" i="14"/>
  <c r="Y24" i="14"/>
  <c r="Y27" i="14"/>
  <c r="S122" i="19"/>
  <c r="T122" i="19" s="1"/>
  <c r="R122" i="19"/>
  <c r="Q122" i="19"/>
  <c r="S121" i="19"/>
  <c r="T121" i="19" s="1"/>
  <c r="R121" i="19"/>
  <c r="Q121" i="19"/>
  <c r="S120" i="19"/>
  <c r="T120" i="19" s="1"/>
  <c r="R120" i="19"/>
  <c r="Q120" i="19"/>
  <c r="S119" i="19"/>
  <c r="T119" i="19" s="1"/>
  <c r="R119" i="19"/>
  <c r="Q119" i="19"/>
  <c r="S118" i="19"/>
  <c r="T118" i="19" s="1"/>
  <c r="R118" i="19"/>
  <c r="Q118" i="19"/>
  <c r="S117" i="19"/>
  <c r="T117" i="19" s="1"/>
  <c r="R117" i="19"/>
  <c r="Q117" i="19"/>
  <c r="S116" i="19"/>
  <c r="T116" i="19" s="1"/>
  <c r="R116" i="19"/>
  <c r="Q116" i="19"/>
  <c r="S115" i="19"/>
  <c r="T115" i="19" s="1"/>
  <c r="R115" i="19"/>
  <c r="Q115" i="19"/>
  <c r="S114" i="19"/>
  <c r="T114" i="19" s="1"/>
  <c r="R114" i="19"/>
  <c r="Q114" i="19"/>
  <c r="S113" i="19"/>
  <c r="T113" i="19" s="1"/>
  <c r="R113" i="19"/>
  <c r="Q113" i="19"/>
  <c r="S112" i="19"/>
  <c r="T112" i="19" s="1"/>
  <c r="R112" i="19"/>
  <c r="Q112" i="19"/>
  <c r="S111" i="19"/>
  <c r="T111" i="19" s="1"/>
  <c r="R111" i="19"/>
  <c r="Q111" i="19"/>
  <c r="S110" i="19"/>
  <c r="T110" i="19" s="1"/>
  <c r="R110" i="19"/>
  <c r="Q110" i="19"/>
  <c r="S109" i="19"/>
  <c r="T109" i="19" s="1"/>
  <c r="R109" i="19"/>
  <c r="Q109" i="19"/>
  <c r="S108" i="19"/>
  <c r="T108" i="19" s="1"/>
  <c r="R108" i="19"/>
  <c r="Q108" i="19"/>
  <c r="S107" i="19"/>
  <c r="T107" i="19" s="1"/>
  <c r="R107" i="19"/>
  <c r="Q107" i="19"/>
  <c r="S106" i="19"/>
  <c r="T106" i="19" s="1"/>
  <c r="R106" i="19"/>
  <c r="Q106" i="19"/>
  <c r="S105" i="19"/>
  <c r="T105" i="19" s="1"/>
  <c r="R105" i="19"/>
  <c r="Q105" i="19"/>
  <c r="S104" i="19"/>
  <c r="T104" i="19" s="1"/>
  <c r="R104" i="19"/>
  <c r="Q104" i="19"/>
  <c r="S103" i="19"/>
  <c r="T103" i="19" s="1"/>
  <c r="R103" i="19"/>
  <c r="Q103" i="19"/>
  <c r="S102" i="19"/>
  <c r="T102" i="19" s="1"/>
  <c r="R102" i="19"/>
  <c r="Q102" i="19"/>
  <c r="S101" i="19"/>
  <c r="T101" i="19" s="1"/>
  <c r="L101" i="19"/>
  <c r="K101" i="19"/>
  <c r="Q101" i="19" s="1"/>
  <c r="S100" i="19"/>
  <c r="T100" i="19" s="1"/>
  <c r="R100" i="19"/>
  <c r="Q100" i="19"/>
  <c r="S99" i="19"/>
  <c r="T99" i="19" s="1"/>
  <c r="R99" i="19"/>
  <c r="Q99" i="19"/>
  <c r="S98" i="19"/>
  <c r="T98" i="19" s="1"/>
  <c r="R98" i="19"/>
  <c r="Q98" i="19"/>
  <c r="S97" i="19"/>
  <c r="T97" i="19" s="1"/>
  <c r="R97" i="19"/>
  <c r="Q97" i="19"/>
  <c r="S96" i="19"/>
  <c r="T96" i="19" s="1"/>
  <c r="R96" i="19"/>
  <c r="Q96" i="19"/>
  <c r="S95" i="19"/>
  <c r="T95" i="19" s="1"/>
  <c r="R95" i="19"/>
  <c r="Q95" i="19"/>
  <c r="S94" i="19"/>
  <c r="T94" i="19" s="1"/>
  <c r="R94" i="19"/>
  <c r="Q94" i="19"/>
  <c r="S93" i="19"/>
  <c r="T93" i="19" s="1"/>
  <c r="R93" i="19"/>
  <c r="Q93" i="19"/>
  <c r="S92" i="19"/>
  <c r="T92" i="19" s="1"/>
  <c r="R92" i="19"/>
  <c r="Q92" i="19"/>
  <c r="S91" i="19"/>
  <c r="T91" i="19" s="1"/>
  <c r="R91" i="19"/>
  <c r="Q91" i="19"/>
  <c r="S90" i="19"/>
  <c r="T90" i="19" s="1"/>
  <c r="R90" i="19"/>
  <c r="Q90" i="19"/>
  <c r="S89" i="19"/>
  <c r="T89" i="19" s="1"/>
  <c r="R89" i="19"/>
  <c r="Q89" i="19"/>
  <c r="S88" i="19"/>
  <c r="T88" i="19" s="1"/>
  <c r="R88" i="19"/>
  <c r="Q88" i="19"/>
  <c r="S87" i="19"/>
  <c r="T87" i="19" s="1"/>
  <c r="R87" i="19"/>
  <c r="Q87" i="19"/>
  <c r="A87" i="19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S86" i="19"/>
  <c r="T86" i="19" s="1"/>
  <c r="R86" i="19"/>
  <c r="Q86" i="19"/>
  <c r="S83" i="19"/>
  <c r="T83" i="19" s="1"/>
  <c r="R83" i="19"/>
  <c r="Q83" i="19"/>
  <c r="S82" i="19"/>
  <c r="T82" i="19" s="1"/>
  <c r="R82" i="19"/>
  <c r="Q82" i="19"/>
  <c r="S81" i="19"/>
  <c r="T81" i="19" s="1"/>
  <c r="R81" i="19"/>
  <c r="Q81" i="19"/>
  <c r="S80" i="19"/>
  <c r="T80" i="19" s="1"/>
  <c r="R80" i="19"/>
  <c r="Q80" i="19"/>
  <c r="S79" i="19"/>
  <c r="T79" i="19" s="1"/>
  <c r="R79" i="19"/>
  <c r="Q79" i="19"/>
  <c r="S78" i="19"/>
  <c r="T78" i="19" s="1"/>
  <c r="R78" i="19"/>
  <c r="Q78" i="19"/>
  <c r="S77" i="19"/>
  <c r="T77" i="19" s="1"/>
  <c r="R77" i="19"/>
  <c r="Q77" i="19"/>
  <c r="S76" i="19"/>
  <c r="T76" i="19" s="1"/>
  <c r="R76" i="19"/>
  <c r="Q76" i="19"/>
  <c r="S75" i="19"/>
  <c r="T75" i="19" s="1"/>
  <c r="R75" i="19"/>
  <c r="Q75" i="19"/>
  <c r="S74" i="19"/>
  <c r="T74" i="19" s="1"/>
  <c r="R74" i="19"/>
  <c r="Q74" i="19"/>
  <c r="S73" i="19"/>
  <c r="T73" i="19" s="1"/>
  <c r="R73" i="19"/>
  <c r="Q73" i="19"/>
  <c r="S72" i="19"/>
  <c r="T72" i="19" s="1"/>
  <c r="R72" i="19"/>
  <c r="Q72" i="19"/>
  <c r="S71" i="19"/>
  <c r="T71" i="19" s="1"/>
  <c r="R71" i="19"/>
  <c r="Q71" i="19"/>
  <c r="S70" i="19"/>
  <c r="T70" i="19" s="1"/>
  <c r="R70" i="19"/>
  <c r="Q70" i="19"/>
  <c r="S69" i="19"/>
  <c r="T69" i="19" s="1"/>
  <c r="R69" i="19"/>
  <c r="Q69" i="19"/>
  <c r="S68" i="19"/>
  <c r="T68" i="19" s="1"/>
  <c r="R68" i="19"/>
  <c r="Q68" i="19"/>
  <c r="S67" i="19"/>
  <c r="T67" i="19" s="1"/>
  <c r="R67" i="19"/>
  <c r="Q67" i="19"/>
  <c r="S66" i="19"/>
  <c r="T66" i="19" s="1"/>
  <c r="R66" i="19"/>
  <c r="Q66" i="19"/>
  <c r="S65" i="19"/>
  <c r="T65" i="19" s="1"/>
  <c r="R65" i="19"/>
  <c r="Q65" i="19"/>
  <c r="S64" i="19"/>
  <c r="T64" i="19" s="1"/>
  <c r="R64" i="19"/>
  <c r="Q64" i="19"/>
  <c r="S63" i="19"/>
  <c r="T63" i="19" s="1"/>
  <c r="R63" i="19"/>
  <c r="Q63" i="19"/>
  <c r="S62" i="19"/>
  <c r="T62" i="19" s="1"/>
  <c r="R62" i="19"/>
  <c r="Q62" i="19"/>
  <c r="S61" i="19"/>
  <c r="T61" i="19" s="1"/>
  <c r="R61" i="19"/>
  <c r="Q61" i="19"/>
  <c r="S60" i="19"/>
  <c r="T60" i="19" s="1"/>
  <c r="R60" i="19"/>
  <c r="Q60" i="19"/>
  <c r="S59" i="19"/>
  <c r="T59" i="19" s="1"/>
  <c r="R59" i="19"/>
  <c r="Q59" i="19"/>
  <c r="S58" i="19"/>
  <c r="T58" i="19" s="1"/>
  <c r="R58" i="19"/>
  <c r="Q58" i="19"/>
  <c r="S57" i="19"/>
  <c r="T57" i="19" s="1"/>
  <c r="R57" i="19"/>
  <c r="Q57" i="19"/>
  <c r="S56" i="19"/>
  <c r="T56" i="19" s="1"/>
  <c r="R56" i="19"/>
  <c r="Q56" i="19"/>
  <c r="S55" i="19"/>
  <c r="T55" i="19" s="1"/>
  <c r="R55" i="19"/>
  <c r="Q55" i="19"/>
  <c r="S54" i="19"/>
  <c r="T54" i="19" s="1"/>
  <c r="R54" i="19"/>
  <c r="Q54" i="19"/>
  <c r="L53" i="19"/>
  <c r="S53" i="19" s="1"/>
  <c r="T53" i="19" s="1"/>
  <c r="K53" i="19"/>
  <c r="Q53" i="19" s="1"/>
  <c r="S52" i="19"/>
  <c r="T52" i="19" s="1"/>
  <c r="R52" i="19"/>
  <c r="Q52" i="19"/>
  <c r="S51" i="19"/>
  <c r="T51" i="19" s="1"/>
  <c r="R51" i="19"/>
  <c r="Q51" i="19"/>
  <c r="S50" i="19"/>
  <c r="T50" i="19" s="1"/>
  <c r="R50" i="19"/>
  <c r="Q50" i="19"/>
  <c r="S49" i="19"/>
  <c r="T49" i="19" s="1"/>
  <c r="R49" i="19"/>
  <c r="Q49" i="19"/>
  <c r="S48" i="19"/>
  <c r="T48" i="19" s="1"/>
  <c r="R48" i="19"/>
  <c r="Q48" i="19"/>
  <c r="S47" i="19"/>
  <c r="T47" i="19" s="1"/>
  <c r="R47" i="19"/>
  <c r="Q47" i="19"/>
  <c r="S46" i="19"/>
  <c r="T46" i="19" s="1"/>
  <c r="R46" i="19"/>
  <c r="Q46" i="19"/>
  <c r="S45" i="19"/>
  <c r="T45" i="19" s="1"/>
  <c r="R45" i="19"/>
  <c r="Q45" i="19"/>
  <c r="S44" i="19"/>
  <c r="T44" i="19" s="1"/>
  <c r="R44" i="19"/>
  <c r="Q44" i="19"/>
  <c r="S43" i="19"/>
  <c r="T43" i="19" s="1"/>
  <c r="R43" i="19"/>
  <c r="Q43" i="19"/>
  <c r="S42" i="19"/>
  <c r="T42" i="19" s="1"/>
  <c r="R42" i="19"/>
  <c r="Q42" i="19"/>
  <c r="S41" i="19"/>
  <c r="T41" i="19" s="1"/>
  <c r="R41" i="19"/>
  <c r="Q41" i="19"/>
  <c r="S40" i="19"/>
  <c r="T40" i="19" s="1"/>
  <c r="R40" i="19"/>
  <c r="Q40" i="19"/>
  <c r="S39" i="19"/>
  <c r="T39" i="19" s="1"/>
  <c r="R39" i="19"/>
  <c r="Q39" i="19"/>
  <c r="S38" i="19"/>
  <c r="T38" i="19" s="1"/>
  <c r="R38" i="19"/>
  <c r="Q38" i="19"/>
  <c r="S37" i="19"/>
  <c r="T37" i="19" s="1"/>
  <c r="R37" i="19"/>
  <c r="Q37" i="19"/>
  <c r="S36" i="19"/>
  <c r="T36" i="19" s="1"/>
  <c r="R36" i="19"/>
  <c r="Q36" i="19"/>
  <c r="S35" i="19"/>
  <c r="T35" i="19" s="1"/>
  <c r="R35" i="19"/>
  <c r="Q35" i="19"/>
  <c r="S34" i="19"/>
  <c r="T34" i="19" s="1"/>
  <c r="R34" i="19"/>
  <c r="Q34" i="19"/>
  <c r="S33" i="19"/>
  <c r="T33" i="19" s="1"/>
  <c r="R33" i="19"/>
  <c r="Q33" i="19"/>
  <c r="S32" i="19"/>
  <c r="T32" i="19" s="1"/>
  <c r="R32" i="19"/>
  <c r="Q32" i="19"/>
  <c r="S31" i="19"/>
  <c r="T31" i="19" s="1"/>
  <c r="R31" i="19"/>
  <c r="Q31" i="19"/>
  <c r="L30" i="19"/>
  <c r="S30" i="19" s="1"/>
  <c r="T30" i="19" s="1"/>
  <c r="K30" i="19"/>
  <c r="Q30" i="19" s="1"/>
  <c r="S29" i="19"/>
  <c r="T29" i="19" s="1"/>
  <c r="R29" i="19"/>
  <c r="Q29" i="19"/>
  <c r="S28" i="19"/>
  <c r="T28" i="19" s="1"/>
  <c r="R28" i="19"/>
  <c r="Q28" i="19"/>
  <c r="S27" i="19"/>
  <c r="T27" i="19" s="1"/>
  <c r="R27" i="19"/>
  <c r="Q27" i="19"/>
  <c r="S26" i="19"/>
  <c r="T26" i="19" s="1"/>
  <c r="R26" i="19"/>
  <c r="Q26" i="19"/>
  <c r="S25" i="19"/>
  <c r="T25" i="19" s="1"/>
  <c r="R25" i="19"/>
  <c r="Q25" i="19"/>
  <c r="S24" i="19"/>
  <c r="T24" i="19" s="1"/>
  <c r="R24" i="19"/>
  <c r="Q24" i="19"/>
  <c r="S23" i="19"/>
  <c r="T23" i="19" s="1"/>
  <c r="R23" i="19"/>
  <c r="Q23" i="19"/>
  <c r="S22" i="19"/>
  <c r="T22" i="19" s="1"/>
  <c r="R22" i="19"/>
  <c r="Q22" i="19"/>
  <c r="S21" i="19"/>
  <c r="T21" i="19" s="1"/>
  <c r="R21" i="19"/>
  <c r="Q21" i="19"/>
  <c r="S20" i="19"/>
  <c r="T20" i="19" s="1"/>
  <c r="R20" i="19"/>
  <c r="Q20" i="19"/>
  <c r="S19" i="19"/>
  <c r="T19" i="19" s="1"/>
  <c r="R19" i="19"/>
  <c r="Q19" i="19"/>
  <c r="S18" i="19"/>
  <c r="T18" i="19" s="1"/>
  <c r="R18" i="19"/>
  <c r="Q18" i="19"/>
  <c r="S17" i="19"/>
  <c r="R17" i="19"/>
  <c r="Q17" i="19"/>
  <c r="S16" i="19"/>
  <c r="T16" i="19" s="1"/>
  <c r="R16" i="19"/>
  <c r="Q16" i="19"/>
  <c r="S15" i="19"/>
  <c r="R15" i="19"/>
  <c r="Q15" i="19"/>
  <c r="S14" i="19"/>
  <c r="T14" i="19" s="1"/>
  <c r="R14" i="19"/>
  <c r="Q14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S13" i="19"/>
  <c r="T13" i="19" s="1"/>
  <c r="R13" i="19"/>
  <c r="Q13" i="19"/>
  <c r="G29" i="18"/>
  <c r="M29" i="18"/>
  <c r="L29" i="18"/>
  <c r="K29" i="18"/>
  <c r="F29" i="18"/>
  <c r="E29" i="18"/>
  <c r="D29" i="18"/>
  <c r="G25" i="18"/>
  <c r="M25" i="18"/>
  <c r="L25" i="18"/>
  <c r="K25" i="18"/>
  <c r="F25" i="18"/>
  <c r="E25" i="18"/>
  <c r="D25" i="18"/>
  <c r="G21" i="18"/>
  <c r="M21" i="18"/>
  <c r="L21" i="18"/>
  <c r="K21" i="18"/>
  <c r="F21" i="18"/>
  <c r="E21" i="18"/>
  <c r="D21" i="18"/>
  <c r="J13" i="18"/>
  <c r="M13" i="18"/>
  <c r="L13" i="18"/>
  <c r="K13" i="18"/>
  <c r="G13" i="18"/>
  <c r="F13" i="18"/>
  <c r="E13" i="18"/>
  <c r="D13" i="18"/>
  <c r="M9" i="18"/>
  <c r="L9" i="18"/>
  <c r="K9" i="18"/>
  <c r="G9" i="18"/>
  <c r="F9" i="18"/>
  <c r="E9" i="18"/>
  <c r="D9" i="18"/>
  <c r="J5" i="18"/>
  <c r="M5" i="18"/>
  <c r="L5" i="18"/>
  <c r="K5" i="18"/>
  <c r="G5" i="18"/>
  <c r="F5" i="18"/>
  <c r="E5" i="18"/>
  <c r="D5" i="18"/>
  <c r="I112" i="17"/>
  <c r="F112" i="17"/>
  <c r="I111" i="17"/>
  <c r="F111" i="17"/>
  <c r="I110" i="17"/>
  <c r="I109" i="17" s="1"/>
  <c r="F110" i="17"/>
  <c r="J109" i="17"/>
  <c r="F109" i="17"/>
  <c r="E109" i="17"/>
  <c r="D109" i="17"/>
  <c r="I108" i="17"/>
  <c r="F108" i="17"/>
  <c r="I107" i="17"/>
  <c r="F107" i="17"/>
  <c r="I106" i="17"/>
  <c r="F106" i="17"/>
  <c r="K105" i="17"/>
  <c r="J105" i="17"/>
  <c r="F105" i="17"/>
  <c r="E105" i="17"/>
  <c r="D105" i="17"/>
  <c r="I104" i="17"/>
  <c r="F104" i="17"/>
  <c r="I103" i="17"/>
  <c r="F103" i="17"/>
  <c r="I102" i="17"/>
  <c r="F102" i="17"/>
  <c r="F101" i="17" s="1"/>
  <c r="K101" i="17"/>
  <c r="J101" i="17"/>
  <c r="I101" i="17"/>
  <c r="E101" i="17"/>
  <c r="I92" i="17"/>
  <c r="F92" i="17"/>
  <c r="I91" i="17"/>
  <c r="F91" i="17"/>
  <c r="I90" i="17"/>
  <c r="F90" i="17"/>
  <c r="K89" i="17"/>
  <c r="J89" i="17"/>
  <c r="I89" i="17"/>
  <c r="F89" i="17"/>
  <c r="E89" i="17"/>
  <c r="I88" i="17"/>
  <c r="F88" i="17"/>
  <c r="I87" i="17"/>
  <c r="F87" i="17"/>
  <c r="I86" i="17"/>
  <c r="F86" i="17"/>
  <c r="K85" i="17"/>
  <c r="J85" i="17"/>
  <c r="I85" i="17"/>
  <c r="F85" i="17"/>
  <c r="E85" i="17"/>
  <c r="I84" i="17"/>
  <c r="F84" i="17"/>
  <c r="I83" i="17"/>
  <c r="F83" i="17"/>
  <c r="I82" i="17"/>
  <c r="F82" i="17"/>
  <c r="K81" i="17"/>
  <c r="J81" i="17"/>
  <c r="I81" i="17"/>
  <c r="F81" i="17"/>
  <c r="E81" i="17"/>
  <c r="I76" i="17"/>
  <c r="F76" i="17"/>
  <c r="I75" i="17"/>
  <c r="F75" i="17"/>
  <c r="I74" i="17"/>
  <c r="F74" i="17"/>
  <c r="K73" i="17"/>
  <c r="J73" i="17"/>
  <c r="I73" i="17"/>
  <c r="F73" i="17"/>
  <c r="E73" i="17"/>
  <c r="I72" i="17"/>
  <c r="F72" i="17"/>
  <c r="I71" i="17"/>
  <c r="F71" i="17"/>
  <c r="I70" i="17"/>
  <c r="F70" i="17"/>
  <c r="K69" i="17"/>
  <c r="J69" i="17"/>
  <c r="I69" i="17"/>
  <c r="F69" i="17"/>
  <c r="E69" i="17"/>
  <c r="I68" i="17"/>
  <c r="F68" i="17"/>
  <c r="I67" i="17"/>
  <c r="F67" i="17"/>
  <c r="I66" i="17"/>
  <c r="F66" i="17"/>
  <c r="K65" i="17"/>
  <c r="J65" i="17"/>
  <c r="F65" i="17"/>
  <c r="E65" i="17"/>
  <c r="F60" i="17"/>
  <c r="F59" i="17"/>
  <c r="F58" i="17"/>
  <c r="J57" i="17"/>
  <c r="E57" i="17"/>
  <c r="D57" i="17"/>
  <c r="I56" i="17"/>
  <c r="F56" i="17"/>
  <c r="I55" i="17"/>
  <c r="F55" i="17"/>
  <c r="I54" i="17"/>
  <c r="I53" i="17" s="1"/>
  <c r="F54" i="17"/>
  <c r="J53" i="17"/>
  <c r="F53" i="17"/>
  <c r="E53" i="17"/>
  <c r="D53" i="17"/>
  <c r="I52" i="17"/>
  <c r="F52" i="17"/>
  <c r="I51" i="17"/>
  <c r="F51" i="17"/>
  <c r="I50" i="17"/>
  <c r="I49" i="17" s="1"/>
  <c r="F50" i="17"/>
  <c r="F49" i="17" s="1"/>
  <c r="J49" i="17"/>
  <c r="E49" i="17"/>
  <c r="D49" i="17"/>
  <c r="I42" i="17"/>
  <c r="F42" i="17"/>
  <c r="I41" i="17"/>
  <c r="F41" i="17"/>
  <c r="I40" i="17"/>
  <c r="I39" i="17" s="1"/>
  <c r="F40" i="17"/>
  <c r="F39" i="17" s="1"/>
  <c r="J39" i="17"/>
  <c r="E39" i="17"/>
  <c r="D39" i="17"/>
  <c r="I38" i="17"/>
  <c r="F38" i="17"/>
  <c r="I37" i="17"/>
  <c r="F37" i="17"/>
  <c r="I36" i="17"/>
  <c r="I35" i="17" s="1"/>
  <c r="F36" i="17"/>
  <c r="F35" i="17" s="1"/>
  <c r="J35" i="17"/>
  <c r="E35" i="17"/>
  <c r="D35" i="17"/>
  <c r="I34" i="17"/>
  <c r="F34" i="17"/>
  <c r="I33" i="17"/>
  <c r="F33" i="17"/>
  <c r="I32" i="17"/>
  <c r="I31" i="17" s="1"/>
  <c r="F32" i="17"/>
  <c r="J31" i="17"/>
  <c r="E31" i="17"/>
  <c r="D31" i="17"/>
  <c r="I25" i="17"/>
  <c r="F25" i="17"/>
  <c r="I24" i="17"/>
  <c r="F24" i="17"/>
  <c r="I23" i="17"/>
  <c r="I22" i="17" s="1"/>
  <c r="F23" i="17"/>
  <c r="J22" i="17"/>
  <c r="F22" i="17"/>
  <c r="E22" i="17"/>
  <c r="I21" i="17"/>
  <c r="F21" i="17"/>
  <c r="I20" i="17"/>
  <c r="F20" i="17"/>
  <c r="F18" i="17" s="1"/>
  <c r="I19" i="17"/>
  <c r="I18" i="17" s="1"/>
  <c r="F19" i="17"/>
  <c r="J18" i="17"/>
  <c r="E18" i="17"/>
  <c r="I13" i="17"/>
  <c r="I10" i="17" s="1"/>
  <c r="F13" i="17"/>
  <c r="I12" i="17"/>
  <c r="F12" i="17"/>
  <c r="I11" i="17"/>
  <c r="F11" i="17"/>
  <c r="F10" i="17" s="1"/>
  <c r="J10" i="17"/>
  <c r="E10" i="17"/>
  <c r="I9" i="17"/>
  <c r="F9" i="17"/>
  <c r="I8" i="17"/>
  <c r="F8" i="17"/>
  <c r="I7" i="17"/>
  <c r="I6" i="17" s="1"/>
  <c r="F7" i="17"/>
  <c r="F6" i="17" s="1"/>
  <c r="J6" i="17"/>
  <c r="E6" i="17"/>
  <c r="I65" i="17" l="1"/>
  <c r="F31" i="17"/>
  <c r="F57" i="17"/>
  <c r="I105" i="17"/>
  <c r="J9" i="18"/>
  <c r="J29" i="18"/>
  <c r="J25" i="18"/>
  <c r="J21" i="18"/>
  <c r="AA25" i="14"/>
  <c r="Y21" i="14"/>
  <c r="G9" i="14"/>
  <c r="AA9" i="14"/>
  <c r="AA17" i="14"/>
  <c r="Y13" i="14"/>
  <c r="K25" i="14"/>
  <c r="R53" i="19"/>
  <c r="R30" i="19"/>
  <c r="R101" i="19"/>
  <c r="V28" i="13" l="1"/>
  <c r="V27" i="13"/>
  <c r="V26" i="13"/>
  <c r="V24" i="13"/>
  <c r="V23" i="13"/>
  <c r="V22" i="13"/>
  <c r="V20" i="13"/>
  <c r="V19" i="13"/>
  <c r="V18" i="13"/>
  <c r="V16" i="13"/>
  <c r="V15" i="13"/>
  <c r="V14" i="13"/>
  <c r="V12" i="13"/>
  <c r="V11" i="13"/>
  <c r="V10" i="13"/>
  <c r="V7" i="13"/>
  <c r="V8" i="13"/>
  <c r="V6" i="13"/>
  <c r="R28" i="13"/>
  <c r="R27" i="13"/>
  <c r="R26" i="13"/>
  <c r="R24" i="13"/>
  <c r="R23" i="13"/>
  <c r="R22" i="13"/>
  <c r="R20" i="13"/>
  <c r="R19" i="13"/>
  <c r="R18" i="13"/>
  <c r="R16" i="13"/>
  <c r="R15" i="13"/>
  <c r="R14" i="13"/>
  <c r="R12" i="13"/>
  <c r="R11" i="13"/>
  <c r="R10" i="13"/>
  <c r="R7" i="13"/>
  <c r="R8" i="13"/>
  <c r="R6" i="13"/>
  <c r="N28" i="13"/>
  <c r="N27" i="13"/>
  <c r="N26" i="13"/>
  <c r="N24" i="13"/>
  <c r="N23" i="13"/>
  <c r="N22" i="13"/>
  <c r="N20" i="13"/>
  <c r="N19" i="13"/>
  <c r="N18" i="13"/>
  <c r="N16" i="13"/>
  <c r="N15" i="13"/>
  <c r="N14" i="13"/>
  <c r="N12" i="13"/>
  <c r="N11" i="13"/>
  <c r="N10" i="13"/>
  <c r="N7" i="13"/>
  <c r="N8" i="13"/>
  <c r="N6" i="13"/>
  <c r="J28" i="13"/>
  <c r="J27" i="13"/>
  <c r="J26" i="13"/>
  <c r="J24" i="13"/>
  <c r="J23" i="13"/>
  <c r="J22" i="13"/>
  <c r="J20" i="13"/>
  <c r="J19" i="13"/>
  <c r="J18" i="13"/>
  <c r="J16" i="13"/>
  <c r="J15" i="13"/>
  <c r="J14" i="13"/>
  <c r="J12" i="13"/>
  <c r="J11" i="13"/>
  <c r="J10" i="13"/>
  <c r="J7" i="13"/>
  <c r="J8" i="13"/>
  <c r="J6" i="13"/>
  <c r="F28" i="13" l="1"/>
  <c r="Y28" i="13" s="1"/>
  <c r="F27" i="13"/>
  <c r="F26" i="13"/>
  <c r="F24" i="13"/>
  <c r="F23" i="13"/>
  <c r="F22" i="13"/>
  <c r="F20" i="13"/>
  <c r="AB20" i="13" s="1"/>
  <c r="F19" i="13"/>
  <c r="F18" i="13"/>
  <c r="F16" i="13"/>
  <c r="F15" i="13"/>
  <c r="F14" i="13"/>
  <c r="F12" i="13"/>
  <c r="F11" i="13"/>
  <c r="F10" i="13"/>
  <c r="F7" i="13"/>
  <c r="F8" i="13"/>
  <c r="F6" i="13"/>
  <c r="Z28" i="13"/>
  <c r="Z27" i="13"/>
  <c r="AA27" i="13"/>
  <c r="Z26" i="13"/>
  <c r="AA26" i="13"/>
  <c r="AB26" i="13"/>
  <c r="AC25" i="13"/>
  <c r="X25" i="13"/>
  <c r="V25" i="13"/>
  <c r="U25" i="13"/>
  <c r="T25" i="13"/>
  <c r="R25" i="13"/>
  <c r="Q25" i="13"/>
  <c r="P25" i="13"/>
  <c r="N25" i="13"/>
  <c r="M25" i="13"/>
  <c r="L25" i="13"/>
  <c r="J25" i="13"/>
  <c r="I25" i="13"/>
  <c r="H25" i="13"/>
  <c r="F25" i="13"/>
  <c r="E25" i="13"/>
  <c r="D25" i="13"/>
  <c r="Z24" i="13"/>
  <c r="AA24" i="13"/>
  <c r="AB24" i="13"/>
  <c r="Z23" i="13"/>
  <c r="N21" i="13"/>
  <c r="O25" i="13" s="1"/>
  <c r="AB23" i="13"/>
  <c r="Z22" i="13"/>
  <c r="R21" i="13"/>
  <c r="S17" i="13" s="1"/>
  <c r="AA22" i="13"/>
  <c r="AB22" i="13"/>
  <c r="AC21" i="13"/>
  <c r="X21" i="13"/>
  <c r="U21" i="13"/>
  <c r="T21" i="13"/>
  <c r="Q21" i="13"/>
  <c r="P21" i="13"/>
  <c r="O21" i="13"/>
  <c r="M21" i="13"/>
  <c r="L21" i="13"/>
  <c r="I21" i="13"/>
  <c r="H21" i="13"/>
  <c r="E21" i="13"/>
  <c r="D21" i="13"/>
  <c r="Z20" i="13"/>
  <c r="Z19" i="13"/>
  <c r="AA19" i="13"/>
  <c r="AB19" i="13"/>
  <c r="Z18" i="13"/>
  <c r="AB18" i="13"/>
  <c r="AC17" i="13"/>
  <c r="X17" i="13"/>
  <c r="W17" i="13"/>
  <c r="V17" i="13"/>
  <c r="W25" i="13" s="1"/>
  <c r="U17" i="13"/>
  <c r="T17" i="13"/>
  <c r="R17" i="13"/>
  <c r="S21" i="13" s="1"/>
  <c r="Q17" i="13"/>
  <c r="P17" i="13"/>
  <c r="N17" i="13"/>
  <c r="M17" i="13"/>
  <c r="L17" i="13"/>
  <c r="J17" i="13"/>
  <c r="I17" i="13"/>
  <c r="H17" i="13"/>
  <c r="F17" i="13"/>
  <c r="E17" i="13"/>
  <c r="D17" i="13"/>
  <c r="Z16" i="13"/>
  <c r="AA16" i="13"/>
  <c r="AB16" i="13"/>
  <c r="Z15" i="13"/>
  <c r="N13" i="13"/>
  <c r="O9" i="13" s="1"/>
  <c r="AB15" i="13"/>
  <c r="Z14" i="13"/>
  <c r="R13" i="13"/>
  <c r="S5" i="13" s="1"/>
  <c r="AA14" i="13"/>
  <c r="AB14" i="13"/>
  <c r="AC13" i="13"/>
  <c r="X13" i="13"/>
  <c r="U13" i="13"/>
  <c r="T13" i="13"/>
  <c r="Q13" i="13"/>
  <c r="P13" i="13"/>
  <c r="M13" i="13"/>
  <c r="L13" i="13"/>
  <c r="K13" i="13"/>
  <c r="I13" i="13"/>
  <c r="H13" i="13"/>
  <c r="G13" i="13"/>
  <c r="F13" i="13"/>
  <c r="G17" i="13" s="1"/>
  <c r="E13" i="13"/>
  <c r="D13" i="13"/>
  <c r="Z12" i="13"/>
  <c r="AB12" i="13"/>
  <c r="Z11" i="13"/>
  <c r="AA11" i="13"/>
  <c r="Z10" i="13"/>
  <c r="AB10" i="13"/>
  <c r="AC9" i="13"/>
  <c r="Z9" i="13"/>
  <c r="X9" i="13"/>
  <c r="V9" i="13"/>
  <c r="W5" i="13" s="1"/>
  <c r="U9" i="13"/>
  <c r="T9" i="13"/>
  <c r="S9" i="13"/>
  <c r="R9" i="13"/>
  <c r="S25" i="13" s="1"/>
  <c r="Q9" i="13"/>
  <c r="P9" i="13"/>
  <c r="N9" i="13"/>
  <c r="O13" i="13" s="1"/>
  <c r="M9" i="13"/>
  <c r="L9" i="13"/>
  <c r="K9" i="13"/>
  <c r="J9" i="13"/>
  <c r="K17" i="13" s="1"/>
  <c r="I9" i="13"/>
  <c r="H9" i="13"/>
  <c r="F9" i="13"/>
  <c r="G21" i="13" s="1"/>
  <c r="E9" i="13"/>
  <c r="D9" i="13"/>
  <c r="Z8" i="13"/>
  <c r="AA8" i="13"/>
  <c r="AB8" i="13"/>
  <c r="Z7" i="13"/>
  <c r="AB7" i="13"/>
  <c r="Z6" i="13"/>
  <c r="Z5" i="13" s="1"/>
  <c r="AA6" i="13"/>
  <c r="AC5" i="13"/>
  <c r="X5" i="13"/>
  <c r="U5" i="13"/>
  <c r="T5" i="13"/>
  <c r="R5" i="13"/>
  <c r="S13" i="13" s="1"/>
  <c r="Q5" i="13"/>
  <c r="P5" i="13"/>
  <c r="O5" i="13"/>
  <c r="N5" i="13"/>
  <c r="O17" i="13" s="1"/>
  <c r="M5" i="13"/>
  <c r="L5" i="13"/>
  <c r="J5" i="13"/>
  <c r="K21" i="13" s="1"/>
  <c r="I5" i="13"/>
  <c r="H5" i="13"/>
  <c r="G5" i="13"/>
  <c r="F5" i="13"/>
  <c r="E5" i="13"/>
  <c r="D5" i="13"/>
  <c r="Z25" i="13" l="1"/>
  <c r="Z17" i="13"/>
  <c r="AB13" i="13"/>
  <c r="Y25" i="13"/>
  <c r="AB28" i="13"/>
  <c r="AB21" i="13"/>
  <c r="V5" i="13"/>
  <c r="W9" i="13" s="1"/>
  <c r="AB11" i="13"/>
  <c r="AB9" i="13" s="1"/>
  <c r="AB6" i="13"/>
  <c r="AB5" i="13" s="1"/>
  <c r="V21" i="13"/>
  <c r="W13" i="13" s="1"/>
  <c r="Z21" i="13"/>
  <c r="Y17" i="13"/>
  <c r="AB17" i="13"/>
  <c r="V13" i="13"/>
  <c r="W21" i="13" s="1"/>
  <c r="Z13" i="13"/>
  <c r="Y7" i="13"/>
  <c r="AA7" i="13"/>
  <c r="AA5" i="13" s="1"/>
  <c r="Y9" i="13"/>
  <c r="Y10" i="13"/>
  <c r="AA10" i="13"/>
  <c r="Y12" i="13"/>
  <c r="AA12" i="13"/>
  <c r="J13" i="13"/>
  <c r="Y15" i="13"/>
  <c r="AA15" i="13"/>
  <c r="AA13" i="13" s="1"/>
  <c r="Y18" i="13"/>
  <c r="AA18" i="13"/>
  <c r="Y20" i="13"/>
  <c r="AA20" i="13"/>
  <c r="F21" i="13"/>
  <c r="J21" i="13"/>
  <c r="K5" i="13" s="1"/>
  <c r="Y23" i="13"/>
  <c r="AA23" i="13"/>
  <c r="AA21" i="13" s="1"/>
  <c r="G25" i="13"/>
  <c r="Y26" i="13"/>
  <c r="AB27" i="13"/>
  <c r="AA28" i="13"/>
  <c r="AA25" i="13" s="1"/>
  <c r="Y6" i="13"/>
  <c r="Y8" i="13"/>
  <c r="Y11" i="13"/>
  <c r="Y14" i="13"/>
  <c r="Y16" i="13"/>
  <c r="Y19" i="13"/>
  <c r="Y22" i="13"/>
  <c r="Y24" i="13"/>
  <c r="Y27" i="13"/>
  <c r="F12" i="6"/>
  <c r="F10" i="6"/>
  <c r="F8" i="6"/>
  <c r="F5" i="6"/>
  <c r="F9" i="6"/>
  <c r="F6" i="6"/>
  <c r="V28" i="12"/>
  <c r="V27" i="12"/>
  <c r="V26" i="12"/>
  <c r="V24" i="12"/>
  <c r="V23" i="12"/>
  <c r="V22" i="12"/>
  <c r="V20" i="12"/>
  <c r="V19" i="12"/>
  <c r="V18" i="12"/>
  <c r="V16" i="12"/>
  <c r="V15" i="12"/>
  <c r="V14" i="12"/>
  <c r="V12" i="12"/>
  <c r="V11" i="12"/>
  <c r="V10" i="12"/>
  <c r="V7" i="12"/>
  <c r="V8" i="12"/>
  <c r="V6" i="12"/>
  <c r="R28" i="12"/>
  <c r="R27" i="12"/>
  <c r="R26" i="12"/>
  <c r="R24" i="12"/>
  <c r="R23" i="12"/>
  <c r="R22" i="12"/>
  <c r="R20" i="12"/>
  <c r="R19" i="12"/>
  <c r="R18" i="12"/>
  <c r="R16" i="12"/>
  <c r="R15" i="12"/>
  <c r="R14" i="12"/>
  <c r="R12" i="12"/>
  <c r="R11" i="12"/>
  <c r="R10" i="12"/>
  <c r="R7" i="12"/>
  <c r="R8" i="12"/>
  <c r="R6" i="12"/>
  <c r="N28" i="12"/>
  <c r="N27" i="12"/>
  <c r="N26" i="12"/>
  <c r="N24" i="12"/>
  <c r="N23" i="12"/>
  <c r="N22" i="12"/>
  <c r="N20" i="12"/>
  <c r="N19" i="12"/>
  <c r="N18" i="12"/>
  <c r="N16" i="12"/>
  <c r="N15" i="12"/>
  <c r="N14" i="12"/>
  <c r="N12" i="12"/>
  <c r="N11" i="12"/>
  <c r="N10" i="12"/>
  <c r="N7" i="12"/>
  <c r="N8" i="12"/>
  <c r="N6" i="12"/>
  <c r="J28" i="12"/>
  <c r="J27" i="12"/>
  <c r="J26" i="12"/>
  <c r="J24" i="12"/>
  <c r="J23" i="12"/>
  <c r="J22" i="12"/>
  <c r="J20" i="12"/>
  <c r="J19" i="12"/>
  <c r="J18" i="12"/>
  <c r="J16" i="12"/>
  <c r="J15" i="12"/>
  <c r="J14" i="12"/>
  <c r="J12" i="12"/>
  <c r="J11" i="12"/>
  <c r="J10" i="12"/>
  <c r="J7" i="12"/>
  <c r="J8" i="12"/>
  <c r="J6" i="12"/>
  <c r="F28" i="12"/>
  <c r="F27" i="12"/>
  <c r="F26" i="12"/>
  <c r="F24" i="12"/>
  <c r="F23" i="12"/>
  <c r="F22" i="12"/>
  <c r="F20" i="12"/>
  <c r="F19" i="12"/>
  <c r="F18" i="12"/>
  <c r="F16" i="12"/>
  <c r="F15" i="12"/>
  <c r="F14" i="12"/>
  <c r="F12" i="12"/>
  <c r="F11" i="12"/>
  <c r="F10" i="12"/>
  <c r="F7" i="12"/>
  <c r="F8" i="12"/>
  <c r="F6" i="12"/>
  <c r="AB25" i="13" l="1"/>
  <c r="Y5" i="13"/>
  <c r="Y21" i="13"/>
  <c r="G9" i="13"/>
  <c r="AA9" i="13"/>
  <c r="AA17" i="13"/>
  <c r="Y13" i="13"/>
  <c r="K25" i="13"/>
  <c r="Z28" i="12"/>
  <c r="AB28" i="12"/>
  <c r="Z27" i="12"/>
  <c r="AA27" i="12"/>
  <c r="Z26" i="12"/>
  <c r="AB26" i="12"/>
  <c r="AC25" i="12"/>
  <c r="X25" i="12"/>
  <c r="V25" i="12"/>
  <c r="W17" i="12" s="1"/>
  <c r="U25" i="12"/>
  <c r="T25" i="12"/>
  <c r="R25" i="12"/>
  <c r="Q25" i="12"/>
  <c r="P25" i="12"/>
  <c r="N25" i="12"/>
  <c r="M25" i="12"/>
  <c r="L25" i="12"/>
  <c r="J25" i="12"/>
  <c r="I25" i="12"/>
  <c r="H25" i="12"/>
  <c r="F25" i="12"/>
  <c r="E25" i="12"/>
  <c r="D25" i="12"/>
  <c r="Z24" i="12"/>
  <c r="AA24" i="12"/>
  <c r="AB24" i="12"/>
  <c r="Z23" i="12"/>
  <c r="V21" i="12"/>
  <c r="W13" i="12" s="1"/>
  <c r="N21" i="12"/>
  <c r="O25" i="12" s="1"/>
  <c r="AB23" i="12"/>
  <c r="Z22" i="12"/>
  <c r="R21" i="12"/>
  <c r="S17" i="12" s="1"/>
  <c r="AA22" i="12"/>
  <c r="AB22" i="12"/>
  <c r="AB21" i="12" s="1"/>
  <c r="AC21" i="12"/>
  <c r="X21" i="12"/>
  <c r="U21" i="12"/>
  <c r="T21" i="12"/>
  <c r="Q21" i="12"/>
  <c r="P21" i="12"/>
  <c r="O21" i="12"/>
  <c r="M21" i="12"/>
  <c r="L21" i="12"/>
  <c r="I21" i="12"/>
  <c r="H21" i="12"/>
  <c r="E21" i="12"/>
  <c r="D21" i="12"/>
  <c r="Z20" i="12"/>
  <c r="AB20" i="12"/>
  <c r="Z19" i="12"/>
  <c r="AA19" i="12"/>
  <c r="AB19" i="12"/>
  <c r="Z18" i="12"/>
  <c r="Z17" i="12" s="1"/>
  <c r="AB18" i="12"/>
  <c r="AC17" i="12"/>
  <c r="X17" i="12"/>
  <c r="V17" i="12"/>
  <c r="W25" i="12" s="1"/>
  <c r="U17" i="12"/>
  <c r="T17" i="12"/>
  <c r="R17" i="12"/>
  <c r="S21" i="12" s="1"/>
  <c r="Q17" i="12"/>
  <c r="P17" i="12"/>
  <c r="N17" i="12"/>
  <c r="O5" i="12" s="1"/>
  <c r="M17" i="12"/>
  <c r="L17" i="12"/>
  <c r="J17" i="12"/>
  <c r="I17" i="12"/>
  <c r="H17" i="12"/>
  <c r="F17" i="12"/>
  <c r="G13" i="12" s="1"/>
  <c r="E17" i="12"/>
  <c r="D17" i="12"/>
  <c r="Z16" i="12"/>
  <c r="AA16" i="12"/>
  <c r="AB16" i="12"/>
  <c r="Z15" i="12"/>
  <c r="V13" i="12"/>
  <c r="W21" i="12" s="1"/>
  <c r="N13" i="12"/>
  <c r="O9" i="12" s="1"/>
  <c r="AB15" i="12"/>
  <c r="Z14" i="12"/>
  <c r="R13" i="12"/>
  <c r="S5" i="12" s="1"/>
  <c r="AA14" i="12"/>
  <c r="AB14" i="12"/>
  <c r="AB13" i="12" s="1"/>
  <c r="AC13" i="12"/>
  <c r="X13" i="12"/>
  <c r="U13" i="12"/>
  <c r="T13" i="12"/>
  <c r="Q13" i="12"/>
  <c r="P13" i="12"/>
  <c r="M13" i="12"/>
  <c r="L13" i="12"/>
  <c r="K13" i="12"/>
  <c r="I13" i="12"/>
  <c r="H13" i="12"/>
  <c r="E13" i="12"/>
  <c r="D13" i="12"/>
  <c r="Z12" i="12"/>
  <c r="AB12" i="12"/>
  <c r="Z11" i="12"/>
  <c r="AA11" i="12"/>
  <c r="AB11" i="12"/>
  <c r="Z10" i="12"/>
  <c r="Z9" i="12" s="1"/>
  <c r="AB10" i="12"/>
  <c r="AC9" i="12"/>
  <c r="X9" i="12"/>
  <c r="V9" i="12"/>
  <c r="U9" i="12"/>
  <c r="T9" i="12"/>
  <c r="S9" i="12"/>
  <c r="R9" i="12"/>
  <c r="S25" i="12" s="1"/>
  <c r="Q9" i="12"/>
  <c r="P9" i="12"/>
  <c r="N9" i="12"/>
  <c r="O13" i="12" s="1"/>
  <c r="M9" i="12"/>
  <c r="L9" i="12"/>
  <c r="K9" i="12"/>
  <c r="J9" i="12"/>
  <c r="K17" i="12" s="1"/>
  <c r="I9" i="12"/>
  <c r="H9" i="12"/>
  <c r="F9" i="12"/>
  <c r="G21" i="12" s="1"/>
  <c r="E9" i="12"/>
  <c r="D9" i="12"/>
  <c r="Z8" i="12"/>
  <c r="AA8" i="12"/>
  <c r="AB8" i="12"/>
  <c r="Z7" i="12"/>
  <c r="V5" i="12"/>
  <c r="W9" i="12" s="1"/>
  <c r="N5" i="12"/>
  <c r="O17" i="12" s="1"/>
  <c r="AB7" i="12"/>
  <c r="Z6" i="12"/>
  <c r="R5" i="12"/>
  <c r="S13" i="12" s="1"/>
  <c r="AA6" i="12"/>
  <c r="AB6" i="12"/>
  <c r="AB5" i="12" s="1"/>
  <c r="AC5" i="12"/>
  <c r="X5" i="12"/>
  <c r="W5" i="12"/>
  <c r="U5" i="12"/>
  <c r="T5" i="12"/>
  <c r="Q5" i="12"/>
  <c r="P5" i="12"/>
  <c r="M5" i="12"/>
  <c r="L5" i="12"/>
  <c r="I5" i="12"/>
  <c r="H5" i="12"/>
  <c r="G5" i="12"/>
  <c r="F5" i="12"/>
  <c r="G25" i="12" s="1"/>
  <c r="E5" i="12"/>
  <c r="D5" i="12"/>
  <c r="Z25" i="12" l="1"/>
  <c r="Y25" i="12"/>
  <c r="AB9" i="12"/>
  <c r="AB17" i="12"/>
  <c r="Z21" i="12"/>
  <c r="Y17" i="12"/>
  <c r="Z13" i="12"/>
  <c r="Z5" i="12"/>
  <c r="J5" i="12"/>
  <c r="Y7" i="12"/>
  <c r="AA7" i="12"/>
  <c r="AA5" i="12" s="1"/>
  <c r="Y9" i="12"/>
  <c r="Y10" i="12"/>
  <c r="AA10" i="12"/>
  <c r="Y12" i="12"/>
  <c r="AA12" i="12"/>
  <c r="F13" i="12"/>
  <c r="J13" i="12"/>
  <c r="K25" i="12" s="1"/>
  <c r="Y15" i="12"/>
  <c r="AA15" i="12"/>
  <c r="AA13" i="12" s="1"/>
  <c r="Y18" i="12"/>
  <c r="AA18" i="12"/>
  <c r="Y20" i="12"/>
  <c r="AA20" i="12"/>
  <c r="F21" i="12"/>
  <c r="J21" i="12"/>
  <c r="K5" i="12" s="1"/>
  <c r="Y23" i="12"/>
  <c r="AA23" i="12"/>
  <c r="AA21" i="12" s="1"/>
  <c r="Y26" i="12"/>
  <c r="AA26" i="12"/>
  <c r="AB27" i="12"/>
  <c r="AB25" i="12" s="1"/>
  <c r="Y28" i="12"/>
  <c r="AA28" i="12"/>
  <c r="Y6" i="12"/>
  <c r="Y8" i="12"/>
  <c r="Y11" i="12"/>
  <c r="Y14" i="12"/>
  <c r="Y16" i="12"/>
  <c r="Y19" i="12"/>
  <c r="Y22" i="12"/>
  <c r="Y24" i="12"/>
  <c r="Y27" i="12"/>
  <c r="F24" i="6"/>
  <c r="F11" i="6"/>
  <c r="F23" i="6"/>
  <c r="F14" i="6"/>
  <c r="F13" i="6"/>
  <c r="F7" i="6"/>
  <c r="V57" i="12"/>
  <c r="V56" i="12"/>
  <c r="V55" i="12"/>
  <c r="V53" i="12"/>
  <c r="V52" i="12"/>
  <c r="V51" i="12"/>
  <c r="V49" i="12"/>
  <c r="V48" i="12"/>
  <c r="V47" i="12"/>
  <c r="V45" i="12"/>
  <c r="V44" i="12"/>
  <c r="V43" i="12"/>
  <c r="V41" i="12"/>
  <c r="V40" i="12"/>
  <c r="V39" i="12"/>
  <c r="V36" i="12"/>
  <c r="V37" i="12"/>
  <c r="V35" i="12"/>
  <c r="R57" i="12"/>
  <c r="R56" i="12"/>
  <c r="R55" i="12"/>
  <c r="R53" i="12"/>
  <c r="R52" i="12"/>
  <c r="R51" i="12"/>
  <c r="R49" i="12"/>
  <c r="R48" i="12"/>
  <c r="R47" i="12"/>
  <c r="R45" i="12"/>
  <c r="R44" i="12"/>
  <c r="R43" i="12"/>
  <c r="R41" i="12"/>
  <c r="R40" i="12"/>
  <c r="R39" i="12"/>
  <c r="R36" i="12"/>
  <c r="R37" i="12"/>
  <c r="R35" i="12"/>
  <c r="N57" i="12"/>
  <c r="N56" i="12"/>
  <c r="N55" i="12"/>
  <c r="N53" i="12"/>
  <c r="N52" i="12"/>
  <c r="N51" i="12"/>
  <c r="N49" i="12"/>
  <c r="N48" i="12"/>
  <c r="N47" i="12"/>
  <c r="N45" i="12"/>
  <c r="N44" i="12"/>
  <c r="N43" i="12"/>
  <c r="N41" i="12"/>
  <c r="N40" i="12"/>
  <c r="N39" i="12"/>
  <c r="N36" i="12"/>
  <c r="N37" i="12"/>
  <c r="N35" i="12"/>
  <c r="J57" i="12"/>
  <c r="J56" i="12"/>
  <c r="J55" i="12"/>
  <c r="J53" i="12"/>
  <c r="J52" i="12"/>
  <c r="J51" i="12"/>
  <c r="J49" i="12"/>
  <c r="J48" i="12"/>
  <c r="J47" i="12"/>
  <c r="J45" i="12"/>
  <c r="J44" i="12"/>
  <c r="J43" i="12"/>
  <c r="J41" i="12"/>
  <c r="J40" i="12"/>
  <c r="J39" i="12"/>
  <c r="J36" i="12"/>
  <c r="J37" i="12"/>
  <c r="J35" i="12"/>
  <c r="F57" i="12"/>
  <c r="F56" i="12"/>
  <c r="F55" i="12"/>
  <c r="F53" i="12"/>
  <c r="F52" i="12"/>
  <c r="F51" i="12"/>
  <c r="F49" i="12"/>
  <c r="F48" i="12"/>
  <c r="F47" i="12"/>
  <c r="F45" i="12"/>
  <c r="F44" i="12"/>
  <c r="F43" i="12"/>
  <c r="F41" i="12"/>
  <c r="F40" i="12"/>
  <c r="F39" i="12"/>
  <c r="F36" i="12"/>
  <c r="F37" i="12"/>
  <c r="F35" i="12"/>
  <c r="AA25" i="12" l="1"/>
  <c r="AA17" i="12"/>
  <c r="AA9" i="12"/>
  <c r="Y21" i="12"/>
  <c r="G9" i="12"/>
  <c r="Y13" i="12"/>
  <c r="G17" i="12"/>
  <c r="K21" i="12"/>
  <c r="Y5" i="12"/>
  <c r="Z57" i="12" l="1"/>
  <c r="AB57" i="12"/>
  <c r="Z56" i="12"/>
  <c r="AA56" i="12"/>
  <c r="AB56" i="12"/>
  <c r="Z55" i="12"/>
  <c r="AB55" i="12"/>
  <c r="AC54" i="12"/>
  <c r="X54" i="12"/>
  <c r="V54" i="12"/>
  <c r="U54" i="12"/>
  <c r="T54" i="12"/>
  <c r="R54" i="12"/>
  <c r="Q54" i="12"/>
  <c r="P54" i="12"/>
  <c r="N54" i="12"/>
  <c r="M54" i="12"/>
  <c r="L54" i="12"/>
  <c r="J54" i="12"/>
  <c r="I54" i="12"/>
  <c r="H54" i="12"/>
  <c r="F54" i="12"/>
  <c r="E54" i="12"/>
  <c r="D54" i="12"/>
  <c r="Z53" i="12"/>
  <c r="AA53" i="12"/>
  <c r="AB53" i="12"/>
  <c r="Z52" i="12"/>
  <c r="V50" i="12"/>
  <c r="W42" i="12" s="1"/>
  <c r="N50" i="12"/>
  <c r="O54" i="12" s="1"/>
  <c r="AB52" i="12"/>
  <c r="Z51" i="12"/>
  <c r="R50" i="12"/>
  <c r="S46" i="12" s="1"/>
  <c r="AA51" i="12"/>
  <c r="AB51" i="12"/>
  <c r="AC50" i="12"/>
  <c r="X50" i="12"/>
  <c r="U50" i="12"/>
  <c r="T50" i="12"/>
  <c r="Q50" i="12"/>
  <c r="P50" i="12"/>
  <c r="O50" i="12"/>
  <c r="M50" i="12"/>
  <c r="L50" i="12"/>
  <c r="I50" i="12"/>
  <c r="H50" i="12"/>
  <c r="E50" i="12"/>
  <c r="D50" i="12"/>
  <c r="Z49" i="12"/>
  <c r="AB49" i="12"/>
  <c r="Z48" i="12"/>
  <c r="AA48" i="12"/>
  <c r="AB48" i="12"/>
  <c r="Z47" i="12"/>
  <c r="AB47" i="12"/>
  <c r="AC46" i="12"/>
  <c r="X46" i="12"/>
  <c r="W46" i="12"/>
  <c r="V46" i="12"/>
  <c r="W54" i="12" s="1"/>
  <c r="U46" i="12"/>
  <c r="T46" i="12"/>
  <c r="R46" i="12"/>
  <c r="S50" i="12" s="1"/>
  <c r="Q46" i="12"/>
  <c r="P46" i="12"/>
  <c r="N46" i="12"/>
  <c r="M46" i="12"/>
  <c r="L46" i="12"/>
  <c r="J46" i="12"/>
  <c r="I46" i="12"/>
  <c r="H46" i="12"/>
  <c r="F46" i="12"/>
  <c r="E46" i="12"/>
  <c r="D46" i="12"/>
  <c r="Z45" i="12"/>
  <c r="AA45" i="12"/>
  <c r="AB45" i="12"/>
  <c r="Z44" i="12"/>
  <c r="V42" i="12"/>
  <c r="W50" i="12" s="1"/>
  <c r="N42" i="12"/>
  <c r="O38" i="12" s="1"/>
  <c r="AB44" i="12"/>
  <c r="Z43" i="12"/>
  <c r="R42" i="12"/>
  <c r="S34" i="12" s="1"/>
  <c r="AA43" i="12"/>
  <c r="AB43" i="12"/>
  <c r="AC42" i="12"/>
  <c r="X42" i="12"/>
  <c r="U42" i="12"/>
  <c r="T42" i="12"/>
  <c r="Q42" i="12"/>
  <c r="P42" i="12"/>
  <c r="M42" i="12"/>
  <c r="L42" i="12"/>
  <c r="K42" i="12"/>
  <c r="I42" i="12"/>
  <c r="H42" i="12"/>
  <c r="E42" i="12"/>
  <c r="D42" i="12"/>
  <c r="Z41" i="12"/>
  <c r="AB41" i="12"/>
  <c r="Z40" i="12"/>
  <c r="AA40" i="12"/>
  <c r="AB40" i="12"/>
  <c r="Z39" i="12"/>
  <c r="AB39" i="12"/>
  <c r="AC38" i="12"/>
  <c r="Z38" i="12"/>
  <c r="X38" i="12"/>
  <c r="V38" i="12"/>
  <c r="U38" i="12"/>
  <c r="T38" i="12"/>
  <c r="S38" i="12"/>
  <c r="R38" i="12"/>
  <c r="S54" i="12" s="1"/>
  <c r="Q38" i="12"/>
  <c r="P38" i="12"/>
  <c r="N38" i="12"/>
  <c r="O42" i="12" s="1"/>
  <c r="M38" i="12"/>
  <c r="L38" i="12"/>
  <c r="K38" i="12"/>
  <c r="J38" i="12"/>
  <c r="K46" i="12" s="1"/>
  <c r="I38" i="12"/>
  <c r="H38" i="12"/>
  <c r="F38" i="12"/>
  <c r="G50" i="12" s="1"/>
  <c r="E38" i="12"/>
  <c r="D38" i="12"/>
  <c r="Z37" i="12"/>
  <c r="AA37" i="12"/>
  <c r="AB37" i="12"/>
  <c r="Z36" i="12"/>
  <c r="V34" i="12"/>
  <c r="W38" i="12" s="1"/>
  <c r="N34" i="12"/>
  <c r="O46" i="12" s="1"/>
  <c r="AB36" i="12"/>
  <c r="Z35" i="12"/>
  <c r="R34" i="12"/>
  <c r="S42" i="12" s="1"/>
  <c r="AA35" i="12"/>
  <c r="AB35" i="12"/>
  <c r="AC34" i="12"/>
  <c r="X34" i="12"/>
  <c r="W34" i="12"/>
  <c r="U34" i="12"/>
  <c r="T34" i="12"/>
  <c r="Q34" i="12"/>
  <c r="P34" i="12"/>
  <c r="O34" i="12"/>
  <c r="M34" i="12"/>
  <c r="L34" i="12"/>
  <c r="I34" i="12"/>
  <c r="H34" i="12"/>
  <c r="G34" i="12"/>
  <c r="E34" i="12"/>
  <c r="D34" i="12"/>
  <c r="Z54" i="12" l="1"/>
  <c r="AB42" i="12"/>
  <c r="Z46" i="12"/>
  <c r="Y54" i="12"/>
  <c r="Y46" i="12"/>
  <c r="AB50" i="12"/>
  <c r="AB46" i="12"/>
  <c r="AB34" i="12"/>
  <c r="AB54" i="12"/>
  <c r="G42" i="12"/>
  <c r="AB38" i="12"/>
  <c r="Z50" i="12"/>
  <c r="Z42" i="12"/>
  <c r="Z34" i="12"/>
  <c r="Y35" i="12"/>
  <c r="F34" i="12"/>
  <c r="J34" i="12"/>
  <c r="K50" i="12" s="1"/>
  <c r="Y36" i="12"/>
  <c r="AA36" i="12"/>
  <c r="AA34" i="12" s="1"/>
  <c r="Y38" i="12"/>
  <c r="Y39" i="12"/>
  <c r="AA39" i="12"/>
  <c r="Y41" i="12"/>
  <c r="AA41" i="12"/>
  <c r="F42" i="12"/>
  <c r="J42" i="12"/>
  <c r="K54" i="12" s="1"/>
  <c r="Y44" i="12"/>
  <c r="AA44" i="12"/>
  <c r="AA42" i="12" s="1"/>
  <c r="Y47" i="12"/>
  <c r="AA47" i="12"/>
  <c r="Y49" i="12"/>
  <c r="AA49" i="12"/>
  <c r="F50" i="12"/>
  <c r="J50" i="12"/>
  <c r="K34" i="12" s="1"/>
  <c r="Y52" i="12"/>
  <c r="AA52" i="12"/>
  <c r="AA50" i="12" s="1"/>
  <c r="Y55" i="12"/>
  <c r="AA55" i="12"/>
  <c r="Y57" i="12"/>
  <c r="AA57" i="12"/>
  <c r="Y37" i="12"/>
  <c r="Y40" i="12"/>
  <c r="Y43" i="12"/>
  <c r="Y45" i="12"/>
  <c r="Y48" i="12"/>
  <c r="Y51" i="12"/>
  <c r="Y53" i="12"/>
  <c r="Y56" i="12"/>
  <c r="F21" i="6"/>
  <c r="F19" i="6"/>
  <c r="F22" i="6"/>
  <c r="F20" i="6"/>
  <c r="F15" i="6"/>
  <c r="F16" i="6"/>
  <c r="V86" i="12"/>
  <c r="V85" i="12"/>
  <c r="V84" i="12"/>
  <c r="V82" i="12"/>
  <c r="V81" i="12"/>
  <c r="V80" i="12"/>
  <c r="V78" i="12"/>
  <c r="V77" i="12"/>
  <c r="V76" i="12"/>
  <c r="V74" i="12"/>
  <c r="V73" i="12"/>
  <c r="V72" i="12"/>
  <c r="V70" i="12"/>
  <c r="V69" i="12"/>
  <c r="V68" i="12"/>
  <c r="V65" i="12"/>
  <c r="V66" i="12"/>
  <c r="V64" i="12"/>
  <c r="R86" i="12"/>
  <c r="R85" i="12"/>
  <c r="R84" i="12"/>
  <c r="R82" i="12"/>
  <c r="R81" i="12"/>
  <c r="R80" i="12"/>
  <c r="R78" i="12"/>
  <c r="R77" i="12"/>
  <c r="R76" i="12"/>
  <c r="R74" i="12"/>
  <c r="R73" i="12"/>
  <c r="R72" i="12"/>
  <c r="R70" i="12"/>
  <c r="R69" i="12"/>
  <c r="R68" i="12"/>
  <c r="R65" i="12"/>
  <c r="R66" i="12"/>
  <c r="R64" i="12"/>
  <c r="N86" i="12"/>
  <c r="N85" i="12"/>
  <c r="N84" i="12"/>
  <c r="N82" i="12"/>
  <c r="N81" i="12"/>
  <c r="N80" i="12"/>
  <c r="N78" i="12"/>
  <c r="N77" i="12"/>
  <c r="N76" i="12"/>
  <c r="N74" i="12"/>
  <c r="N73" i="12"/>
  <c r="N72" i="12"/>
  <c r="N70" i="12"/>
  <c r="N69" i="12"/>
  <c r="N68" i="12"/>
  <c r="N65" i="12"/>
  <c r="N66" i="12"/>
  <c r="N64" i="12"/>
  <c r="J86" i="12"/>
  <c r="J85" i="12"/>
  <c r="J84" i="12"/>
  <c r="J82" i="12"/>
  <c r="J81" i="12"/>
  <c r="J80" i="12"/>
  <c r="J78" i="12"/>
  <c r="J77" i="12"/>
  <c r="J76" i="12"/>
  <c r="J74" i="12"/>
  <c r="J73" i="12"/>
  <c r="J72" i="12"/>
  <c r="J70" i="12"/>
  <c r="J69" i="12"/>
  <c r="J68" i="12"/>
  <c r="J65" i="12"/>
  <c r="J66" i="12"/>
  <c r="J64" i="12"/>
  <c r="F86" i="12"/>
  <c r="F85" i="12"/>
  <c r="F84" i="12"/>
  <c r="F82" i="12"/>
  <c r="F81" i="12"/>
  <c r="F80" i="12"/>
  <c r="F78" i="12"/>
  <c r="F77" i="12"/>
  <c r="F76" i="12"/>
  <c r="F74" i="12"/>
  <c r="F73" i="12"/>
  <c r="F72" i="12"/>
  <c r="F70" i="12"/>
  <c r="F69" i="12"/>
  <c r="F68" i="12"/>
  <c r="F66" i="12"/>
  <c r="F65" i="12"/>
  <c r="F64" i="12"/>
  <c r="Y50" i="12" l="1"/>
  <c r="G38" i="12"/>
  <c r="Y42" i="12"/>
  <c r="G46" i="12"/>
  <c r="AA54" i="12"/>
  <c r="AA46" i="12"/>
  <c r="AA38" i="12"/>
  <c r="G54" i="12"/>
  <c r="Y34" i="12"/>
  <c r="Z86" i="12"/>
  <c r="AB86" i="12"/>
  <c r="Z85" i="12"/>
  <c r="AA85" i="12"/>
  <c r="AB85" i="12"/>
  <c r="Z84" i="12"/>
  <c r="AB84" i="12"/>
  <c r="AC83" i="12"/>
  <c r="Z83" i="12"/>
  <c r="X83" i="12"/>
  <c r="V83" i="12"/>
  <c r="U83" i="12"/>
  <c r="T83" i="12"/>
  <c r="R83" i="12"/>
  <c r="Q83" i="12"/>
  <c r="P83" i="12"/>
  <c r="N83" i="12"/>
  <c r="O79" i="12" s="1"/>
  <c r="M83" i="12"/>
  <c r="L83" i="12"/>
  <c r="J83" i="12"/>
  <c r="I83" i="12"/>
  <c r="H83" i="12"/>
  <c r="F83" i="12"/>
  <c r="Y83" i="12" s="1"/>
  <c r="E83" i="12"/>
  <c r="D83" i="12"/>
  <c r="Z82" i="12"/>
  <c r="AA82" i="12"/>
  <c r="AB82" i="12"/>
  <c r="Z81" i="12"/>
  <c r="AB81" i="12"/>
  <c r="Z80" i="12"/>
  <c r="R79" i="12"/>
  <c r="S75" i="12" s="1"/>
  <c r="AA80" i="12"/>
  <c r="AB80" i="12"/>
  <c r="AB79" i="12" s="1"/>
  <c r="AC79" i="12"/>
  <c r="X79" i="12"/>
  <c r="V79" i="12"/>
  <c r="U79" i="12"/>
  <c r="T79" i="12"/>
  <c r="Q79" i="12"/>
  <c r="P79" i="12"/>
  <c r="N79" i="12"/>
  <c r="O83" i="12" s="1"/>
  <c r="M79" i="12"/>
  <c r="L79" i="12"/>
  <c r="J79" i="12"/>
  <c r="I79" i="12"/>
  <c r="H79" i="12"/>
  <c r="F79" i="12"/>
  <c r="E79" i="12"/>
  <c r="D79" i="12"/>
  <c r="Z78" i="12"/>
  <c r="AB78" i="12"/>
  <c r="Z77" i="12"/>
  <c r="AA77" i="12"/>
  <c r="Z76" i="12"/>
  <c r="AB76" i="12"/>
  <c r="AC75" i="12"/>
  <c r="X75" i="12"/>
  <c r="W75" i="12"/>
  <c r="V75" i="12"/>
  <c r="W83" i="12" s="1"/>
  <c r="U75" i="12"/>
  <c r="T75" i="12"/>
  <c r="R75" i="12"/>
  <c r="S79" i="12" s="1"/>
  <c r="Q75" i="12"/>
  <c r="P75" i="12"/>
  <c r="N75" i="12"/>
  <c r="M75" i="12"/>
  <c r="L75" i="12"/>
  <c r="J75" i="12"/>
  <c r="I75" i="12"/>
  <c r="H75" i="12"/>
  <c r="F75" i="12"/>
  <c r="E75" i="12"/>
  <c r="D75" i="12"/>
  <c r="Z74" i="12"/>
  <c r="AA74" i="12"/>
  <c r="Z73" i="12"/>
  <c r="AB73" i="12"/>
  <c r="Z72" i="12"/>
  <c r="AA72" i="12"/>
  <c r="AC71" i="12"/>
  <c r="X71" i="12"/>
  <c r="W71" i="12"/>
  <c r="V71" i="12"/>
  <c r="W79" i="12" s="1"/>
  <c r="U71" i="12"/>
  <c r="T71" i="12"/>
  <c r="R71" i="12"/>
  <c r="S63" i="12" s="1"/>
  <c r="Q71" i="12"/>
  <c r="P71" i="12"/>
  <c r="N71" i="12"/>
  <c r="O67" i="12" s="1"/>
  <c r="M71" i="12"/>
  <c r="L71" i="12"/>
  <c r="K71" i="12"/>
  <c r="J71" i="12"/>
  <c r="K83" i="12" s="1"/>
  <c r="I71" i="12"/>
  <c r="H71" i="12"/>
  <c r="G71" i="12"/>
  <c r="F71" i="12"/>
  <c r="E71" i="12"/>
  <c r="D71" i="12"/>
  <c r="Z70" i="12"/>
  <c r="AB70" i="12"/>
  <c r="Z69" i="12"/>
  <c r="AA69" i="12"/>
  <c r="Z68" i="12"/>
  <c r="AA68" i="12"/>
  <c r="AB68" i="12"/>
  <c r="AC67" i="12"/>
  <c r="X67" i="12"/>
  <c r="V67" i="12"/>
  <c r="U67" i="12"/>
  <c r="T67" i="12"/>
  <c r="S67" i="12"/>
  <c r="R67" i="12"/>
  <c r="S83" i="12" s="1"/>
  <c r="Q67" i="12"/>
  <c r="P67" i="12"/>
  <c r="N67" i="12"/>
  <c r="O71" i="12" s="1"/>
  <c r="M67" i="12"/>
  <c r="L67" i="12"/>
  <c r="K67" i="12"/>
  <c r="J67" i="12"/>
  <c r="K75" i="12" s="1"/>
  <c r="I67" i="12"/>
  <c r="H67" i="12"/>
  <c r="G67" i="12"/>
  <c r="F67" i="12"/>
  <c r="G79" i="12" s="1"/>
  <c r="E67" i="12"/>
  <c r="D67" i="12"/>
  <c r="Z66" i="12"/>
  <c r="AA66" i="12"/>
  <c r="Z65" i="12"/>
  <c r="AB65" i="12"/>
  <c r="Z64" i="12"/>
  <c r="AA64" i="12"/>
  <c r="AC63" i="12"/>
  <c r="X63" i="12"/>
  <c r="W63" i="12"/>
  <c r="V63" i="12"/>
  <c r="W67" i="12" s="1"/>
  <c r="U63" i="12"/>
  <c r="T63" i="12"/>
  <c r="R63" i="12"/>
  <c r="S71" i="12" s="1"/>
  <c r="Q63" i="12"/>
  <c r="P63" i="12"/>
  <c r="O63" i="12"/>
  <c r="N63" i="12"/>
  <c r="O75" i="12" s="1"/>
  <c r="M63" i="12"/>
  <c r="L63" i="12"/>
  <c r="K63" i="12"/>
  <c r="J63" i="12"/>
  <c r="K79" i="12" s="1"/>
  <c r="I63" i="12"/>
  <c r="H63" i="12"/>
  <c r="F63" i="12"/>
  <c r="E63" i="12"/>
  <c r="D63" i="12"/>
  <c r="Y71" i="12" l="1"/>
  <c r="Y63" i="12"/>
  <c r="Z71" i="12"/>
  <c r="Z67" i="12"/>
  <c r="Z63" i="12"/>
  <c r="G63" i="12"/>
  <c r="Z75" i="12"/>
  <c r="AB83" i="12"/>
  <c r="Y79" i="12"/>
  <c r="Z79" i="12"/>
  <c r="Y75" i="12"/>
  <c r="AB64" i="12"/>
  <c r="Y65" i="12"/>
  <c r="AA65" i="12"/>
  <c r="AA63" i="12" s="1"/>
  <c r="AB66" i="12"/>
  <c r="Y67" i="12"/>
  <c r="Y68" i="12"/>
  <c r="AB69" i="12"/>
  <c r="AB67" i="12" s="1"/>
  <c r="Y70" i="12"/>
  <c r="AA70" i="12"/>
  <c r="AA67" i="12" s="1"/>
  <c r="AB72" i="12"/>
  <c r="Y73" i="12"/>
  <c r="AA73" i="12"/>
  <c r="AA71" i="12" s="1"/>
  <c r="AB74" i="12"/>
  <c r="G75" i="12"/>
  <c r="Y76" i="12"/>
  <c r="AA76" i="12"/>
  <c r="AB77" i="12"/>
  <c r="AB75" i="12" s="1"/>
  <c r="Y78" i="12"/>
  <c r="AA78" i="12"/>
  <c r="Y81" i="12"/>
  <c r="AA81" i="12"/>
  <c r="AA79" i="12" s="1"/>
  <c r="G83" i="12"/>
  <c r="Y84" i="12"/>
  <c r="AA84" i="12"/>
  <c r="Y86" i="12"/>
  <c r="AA86" i="12"/>
  <c r="Y64" i="12"/>
  <c r="Y66" i="12"/>
  <c r="Y69" i="12"/>
  <c r="Y72" i="12"/>
  <c r="Y74" i="12"/>
  <c r="Y77" i="12"/>
  <c r="Y80" i="12"/>
  <c r="Y82" i="12"/>
  <c r="Y85" i="12"/>
  <c r="D108" i="12"/>
  <c r="F28" i="6"/>
  <c r="F26" i="6"/>
  <c r="F25" i="6"/>
  <c r="F27" i="6"/>
  <c r="F18" i="6"/>
  <c r="F17" i="6"/>
  <c r="AA75" i="12" l="1"/>
  <c r="AA83" i="12"/>
  <c r="AB71" i="12"/>
  <c r="AB63" i="12"/>
  <c r="V115" i="12"/>
  <c r="V114" i="12"/>
  <c r="V113" i="12"/>
  <c r="V111" i="12"/>
  <c r="V110" i="12"/>
  <c r="V109" i="12"/>
  <c r="V107" i="12"/>
  <c r="V106" i="12"/>
  <c r="V105" i="12"/>
  <c r="V103" i="12"/>
  <c r="V102" i="12"/>
  <c r="V101" i="12"/>
  <c r="V99" i="12"/>
  <c r="V98" i="12"/>
  <c r="V97" i="12"/>
  <c r="V94" i="12"/>
  <c r="V95" i="12"/>
  <c r="V93" i="12"/>
  <c r="R115" i="12"/>
  <c r="R114" i="12"/>
  <c r="R113" i="12"/>
  <c r="R111" i="12"/>
  <c r="R110" i="12"/>
  <c r="R109" i="12"/>
  <c r="R107" i="12"/>
  <c r="R106" i="12"/>
  <c r="R105" i="12"/>
  <c r="R103" i="12"/>
  <c r="R102" i="12"/>
  <c r="R101" i="12"/>
  <c r="R99" i="12"/>
  <c r="R98" i="12"/>
  <c r="R97" i="12"/>
  <c r="R94" i="12"/>
  <c r="R95" i="12"/>
  <c r="R93" i="12"/>
  <c r="N115" i="12"/>
  <c r="N114" i="12"/>
  <c r="N113" i="12"/>
  <c r="N111" i="12"/>
  <c r="N110" i="12"/>
  <c r="N109" i="12"/>
  <c r="N107" i="12"/>
  <c r="N106" i="12"/>
  <c r="N105" i="12"/>
  <c r="N103" i="12"/>
  <c r="N102" i="12"/>
  <c r="N101" i="12"/>
  <c r="N99" i="12"/>
  <c r="N98" i="12"/>
  <c r="N97" i="12"/>
  <c r="N94" i="12"/>
  <c r="N95" i="12"/>
  <c r="N93" i="12"/>
  <c r="J115" i="12"/>
  <c r="J114" i="12"/>
  <c r="J113" i="12"/>
  <c r="J111" i="12"/>
  <c r="J110" i="12"/>
  <c r="J109" i="12"/>
  <c r="J107" i="12"/>
  <c r="J106" i="12"/>
  <c r="J105" i="12"/>
  <c r="J103" i="12"/>
  <c r="J102" i="12"/>
  <c r="J101" i="12"/>
  <c r="J99" i="12"/>
  <c r="J98" i="12"/>
  <c r="J97" i="12"/>
  <c r="J94" i="12"/>
  <c r="J95" i="12"/>
  <c r="J93" i="12"/>
  <c r="F115" i="12"/>
  <c r="F114" i="12"/>
  <c r="F113" i="12"/>
  <c r="F111" i="12"/>
  <c r="F110" i="12"/>
  <c r="F108" i="12" s="1"/>
  <c r="F109" i="12"/>
  <c r="F107" i="12"/>
  <c r="F106" i="12"/>
  <c r="F105" i="12"/>
  <c r="F103" i="12"/>
  <c r="F102" i="12"/>
  <c r="F101" i="12"/>
  <c r="F99" i="12"/>
  <c r="F98" i="12"/>
  <c r="F97" i="12"/>
  <c r="F94" i="12"/>
  <c r="F95" i="12"/>
  <c r="F93" i="12"/>
  <c r="J108" i="12"/>
  <c r="V108" i="12" l="1"/>
  <c r="R108" i="12"/>
  <c r="N108" i="12"/>
  <c r="Z115" i="12"/>
  <c r="AB115" i="12"/>
  <c r="Z114" i="12"/>
  <c r="AA114" i="12"/>
  <c r="Z113" i="12"/>
  <c r="Z112" i="12" s="1"/>
  <c r="AB113" i="12"/>
  <c r="AC112" i="12"/>
  <c r="X112" i="12"/>
  <c r="V112" i="12"/>
  <c r="W104" i="12" s="1"/>
  <c r="U112" i="12"/>
  <c r="T112" i="12"/>
  <c r="R112" i="12"/>
  <c r="Q112" i="12"/>
  <c r="P112" i="12"/>
  <c r="N112" i="12"/>
  <c r="O108" i="12" s="1"/>
  <c r="M112" i="12"/>
  <c r="L112" i="12"/>
  <c r="J112" i="12"/>
  <c r="K100" i="12" s="1"/>
  <c r="I112" i="12"/>
  <c r="H112" i="12"/>
  <c r="F112" i="12"/>
  <c r="E112" i="12"/>
  <c r="D112" i="12"/>
  <c r="Z111" i="12"/>
  <c r="AB111" i="12"/>
  <c r="Z110" i="12"/>
  <c r="AB110" i="12"/>
  <c r="Z109" i="12"/>
  <c r="S104" i="12"/>
  <c r="AB109" i="12"/>
  <c r="AC108" i="12"/>
  <c r="X108" i="12"/>
  <c r="U108" i="12"/>
  <c r="T108" i="12"/>
  <c r="Q108" i="12"/>
  <c r="P108" i="12"/>
  <c r="M108" i="12"/>
  <c r="L108" i="12"/>
  <c r="I108" i="12"/>
  <c r="H108" i="12"/>
  <c r="E108" i="12"/>
  <c r="Z107" i="12"/>
  <c r="AB107" i="12"/>
  <c r="Z106" i="12"/>
  <c r="AB106" i="12"/>
  <c r="Z105" i="12"/>
  <c r="V104" i="12"/>
  <c r="W112" i="12" s="1"/>
  <c r="N104" i="12"/>
  <c r="O92" i="12" s="1"/>
  <c r="AB105" i="12"/>
  <c r="AC104" i="12"/>
  <c r="X104" i="12"/>
  <c r="U104" i="12"/>
  <c r="T104" i="12"/>
  <c r="R104" i="12"/>
  <c r="S108" i="12" s="1"/>
  <c r="Q104" i="12"/>
  <c r="P104" i="12"/>
  <c r="M104" i="12"/>
  <c r="L104" i="12"/>
  <c r="J104" i="12"/>
  <c r="I104" i="12"/>
  <c r="H104" i="12"/>
  <c r="E104" i="12"/>
  <c r="D104" i="12"/>
  <c r="Z103" i="12"/>
  <c r="AA103" i="12"/>
  <c r="Z102" i="12"/>
  <c r="Z101" i="12"/>
  <c r="R100" i="12"/>
  <c r="S92" i="12" s="1"/>
  <c r="AA101" i="12"/>
  <c r="AC100" i="12"/>
  <c r="X100" i="12"/>
  <c r="U100" i="12"/>
  <c r="T100" i="12"/>
  <c r="Q100" i="12"/>
  <c r="P100" i="12"/>
  <c r="N100" i="12"/>
  <c r="O96" i="12" s="1"/>
  <c r="M100" i="12"/>
  <c r="L100" i="12"/>
  <c r="J100" i="12"/>
  <c r="K112" i="12" s="1"/>
  <c r="I100" i="12"/>
  <c r="H100" i="12"/>
  <c r="F100" i="12"/>
  <c r="E100" i="12"/>
  <c r="D100" i="12"/>
  <c r="Z99" i="12"/>
  <c r="AB99" i="12"/>
  <c r="Z98" i="12"/>
  <c r="AA98" i="12"/>
  <c r="Z97" i="12"/>
  <c r="AB97" i="12"/>
  <c r="AC96" i="12"/>
  <c r="X96" i="12"/>
  <c r="V96" i="12"/>
  <c r="W92" i="12" s="1"/>
  <c r="U96" i="12"/>
  <c r="T96" i="12"/>
  <c r="S96" i="12"/>
  <c r="R96" i="12"/>
  <c r="S112" i="12" s="1"/>
  <c r="Q96" i="12"/>
  <c r="P96" i="12"/>
  <c r="N96" i="12"/>
  <c r="O100" i="12" s="1"/>
  <c r="M96" i="12"/>
  <c r="L96" i="12"/>
  <c r="K96" i="12"/>
  <c r="J96" i="12"/>
  <c r="K104" i="12" s="1"/>
  <c r="I96" i="12"/>
  <c r="H96" i="12"/>
  <c r="G96" i="12"/>
  <c r="F96" i="12"/>
  <c r="G108" i="12" s="1"/>
  <c r="E96" i="12"/>
  <c r="D96" i="12"/>
  <c r="Z95" i="12"/>
  <c r="AB95" i="12"/>
  <c r="Z94" i="12"/>
  <c r="AB94" i="12"/>
  <c r="Z93" i="12"/>
  <c r="V92" i="12"/>
  <c r="W96" i="12" s="1"/>
  <c r="AA93" i="12"/>
  <c r="AC92" i="12"/>
  <c r="X92" i="12"/>
  <c r="U92" i="12"/>
  <c r="T92" i="12"/>
  <c r="R92" i="12"/>
  <c r="S100" i="12" s="1"/>
  <c r="Q92" i="12"/>
  <c r="P92" i="12"/>
  <c r="N92" i="12"/>
  <c r="O104" i="12" s="1"/>
  <c r="M92" i="12"/>
  <c r="L92" i="12"/>
  <c r="J92" i="12"/>
  <c r="K108" i="12" s="1"/>
  <c r="I92" i="12"/>
  <c r="H92" i="12"/>
  <c r="E92" i="12"/>
  <c r="D92" i="12"/>
  <c r="Z104" i="12" l="1"/>
  <c r="Z92" i="12"/>
  <c r="Y112" i="12"/>
  <c r="AB108" i="12"/>
  <c r="G92" i="12"/>
  <c r="Z96" i="12"/>
  <c r="AB104" i="12"/>
  <c r="Z100" i="12"/>
  <c r="O112" i="12"/>
  <c r="W100" i="12"/>
  <c r="F92" i="12"/>
  <c r="Y92" i="12" s="1"/>
  <c r="AA95" i="12"/>
  <c r="Y98" i="12"/>
  <c r="AB101" i="12"/>
  <c r="AB102" i="12"/>
  <c r="V100" i="12"/>
  <c r="W108" i="12" s="1"/>
  <c r="AB103" i="12"/>
  <c r="F104" i="12"/>
  <c r="AA106" i="12"/>
  <c r="AA109" i="12"/>
  <c r="Z108" i="12"/>
  <c r="AA111" i="12"/>
  <c r="AB93" i="12"/>
  <c r="AB92" i="12" s="1"/>
  <c r="Y94" i="12"/>
  <c r="AA94" i="12"/>
  <c r="Y96" i="12"/>
  <c r="Y97" i="12"/>
  <c r="AA97" i="12"/>
  <c r="AB98" i="12"/>
  <c r="AB96" i="12" s="1"/>
  <c r="Y99" i="12"/>
  <c r="AA99" i="12"/>
  <c r="Y102" i="12"/>
  <c r="AA102" i="12"/>
  <c r="AA100" i="12" s="1"/>
  <c r="G104" i="12"/>
  <c r="Y105" i="12"/>
  <c r="AA105" i="12"/>
  <c r="Y107" i="12"/>
  <c r="AA107" i="12"/>
  <c r="Y110" i="12"/>
  <c r="AA110" i="12"/>
  <c r="AA108" i="12" s="1"/>
  <c r="Y113" i="12"/>
  <c r="AA113" i="12"/>
  <c r="AB114" i="12"/>
  <c r="AB112" i="12" s="1"/>
  <c r="Y115" i="12"/>
  <c r="AA115" i="12"/>
  <c r="Y93" i="12"/>
  <c r="Y95" i="12"/>
  <c r="Y101" i="12"/>
  <c r="Y103" i="12"/>
  <c r="Y106" i="12"/>
  <c r="Y109" i="12"/>
  <c r="Y111" i="12"/>
  <c r="Y114" i="12"/>
  <c r="V28" i="11"/>
  <c r="V27" i="11"/>
  <c r="V26" i="11"/>
  <c r="V24" i="11"/>
  <c r="V23" i="11"/>
  <c r="V22" i="11"/>
  <c r="V20" i="11"/>
  <c r="V19" i="11"/>
  <c r="V18" i="11"/>
  <c r="V16" i="11"/>
  <c r="V15" i="11"/>
  <c r="V14" i="11"/>
  <c r="V12" i="11"/>
  <c r="V11" i="11"/>
  <c r="V10" i="11"/>
  <c r="V7" i="11"/>
  <c r="V8" i="11"/>
  <c r="V6" i="11"/>
  <c r="R28" i="11"/>
  <c r="R27" i="11"/>
  <c r="R26" i="11"/>
  <c r="R24" i="11"/>
  <c r="R23" i="11"/>
  <c r="R22" i="11"/>
  <c r="R20" i="11"/>
  <c r="R19" i="11"/>
  <c r="R18" i="11"/>
  <c r="R16" i="11"/>
  <c r="R15" i="11"/>
  <c r="R14" i="11"/>
  <c r="R12" i="11"/>
  <c r="R11" i="11"/>
  <c r="R10" i="11"/>
  <c r="R7" i="11"/>
  <c r="R8" i="11"/>
  <c r="R6" i="11"/>
  <c r="N28" i="11"/>
  <c r="N27" i="11"/>
  <c r="N26" i="11"/>
  <c r="N24" i="11"/>
  <c r="N23" i="11"/>
  <c r="N22" i="11"/>
  <c r="N20" i="11"/>
  <c r="N19" i="11"/>
  <c r="N18" i="11"/>
  <c r="N16" i="11"/>
  <c r="N15" i="11"/>
  <c r="N14" i="11"/>
  <c r="N12" i="11"/>
  <c r="N11" i="11"/>
  <c r="N10" i="11"/>
  <c r="N7" i="11"/>
  <c r="N8" i="11"/>
  <c r="N6" i="11"/>
  <c r="J28" i="11"/>
  <c r="J27" i="11"/>
  <c r="J26" i="11"/>
  <c r="J24" i="11"/>
  <c r="J23" i="11"/>
  <c r="J22" i="11"/>
  <c r="J20" i="11"/>
  <c r="J19" i="11"/>
  <c r="J18" i="11"/>
  <c r="J16" i="11"/>
  <c r="J15" i="11"/>
  <c r="J14" i="11"/>
  <c r="J12" i="11"/>
  <c r="J11" i="11"/>
  <c r="J10" i="11"/>
  <c r="J7" i="11"/>
  <c r="J8" i="11"/>
  <c r="J6" i="11"/>
  <c r="F28" i="11"/>
  <c r="F27" i="11"/>
  <c r="F26" i="11"/>
  <c r="F24" i="11"/>
  <c r="F23" i="11"/>
  <c r="F22" i="11"/>
  <c r="F20" i="11"/>
  <c r="F19" i="11"/>
  <c r="F18" i="11"/>
  <c r="F16" i="11"/>
  <c r="F15" i="11"/>
  <c r="F14" i="11"/>
  <c r="F12" i="11"/>
  <c r="F11" i="11"/>
  <c r="F10" i="11"/>
  <c r="F7" i="11"/>
  <c r="F8" i="11"/>
  <c r="F6" i="11"/>
  <c r="AA92" i="12" l="1"/>
  <c r="Y100" i="12"/>
  <c r="G112" i="12"/>
  <c r="Y104" i="12"/>
  <c r="G100" i="12"/>
  <c r="AB100" i="12"/>
  <c r="AA112" i="12"/>
  <c r="AA104" i="12"/>
  <c r="AA96" i="12"/>
  <c r="Y108" i="12"/>
  <c r="K92" i="12"/>
  <c r="Z28" i="11"/>
  <c r="AB28" i="11"/>
  <c r="Z27" i="11"/>
  <c r="AA27" i="11"/>
  <c r="Z26" i="11"/>
  <c r="AB26" i="11"/>
  <c r="AC25" i="11"/>
  <c r="X25" i="11"/>
  <c r="V25" i="11"/>
  <c r="U25" i="11"/>
  <c r="T25" i="11"/>
  <c r="R25" i="11"/>
  <c r="S9" i="11" s="1"/>
  <c r="Q25" i="11"/>
  <c r="P25" i="11"/>
  <c r="N25" i="11"/>
  <c r="O21" i="11" s="1"/>
  <c r="M25" i="11"/>
  <c r="L25" i="11"/>
  <c r="J25" i="11"/>
  <c r="K13" i="11" s="1"/>
  <c r="I25" i="11"/>
  <c r="H25" i="11"/>
  <c r="F25" i="11"/>
  <c r="E25" i="11"/>
  <c r="D25" i="11"/>
  <c r="Z24" i="11"/>
  <c r="AA24" i="11"/>
  <c r="AB24" i="11"/>
  <c r="Z23" i="11"/>
  <c r="V21" i="11"/>
  <c r="W13" i="11" s="1"/>
  <c r="N21" i="11"/>
  <c r="O25" i="11" s="1"/>
  <c r="AB23" i="11"/>
  <c r="Z22" i="11"/>
  <c r="R21" i="11"/>
  <c r="S17" i="11" s="1"/>
  <c r="AA22" i="11"/>
  <c r="AB22" i="11"/>
  <c r="AC21" i="11"/>
  <c r="X21" i="11"/>
  <c r="U21" i="11"/>
  <c r="T21" i="11"/>
  <c r="Q21" i="11"/>
  <c r="P21" i="11"/>
  <c r="M21" i="11"/>
  <c r="L21" i="11"/>
  <c r="I21" i="11"/>
  <c r="H21" i="11"/>
  <c r="E21" i="11"/>
  <c r="D21" i="11"/>
  <c r="Z20" i="11"/>
  <c r="AB20" i="11"/>
  <c r="Z19" i="11"/>
  <c r="AA19" i="11"/>
  <c r="AB19" i="11"/>
  <c r="Z18" i="11"/>
  <c r="AB18" i="11"/>
  <c r="AC17" i="11"/>
  <c r="X17" i="11"/>
  <c r="W17" i="11"/>
  <c r="V17" i="11"/>
  <c r="W25" i="11" s="1"/>
  <c r="U17" i="11"/>
  <c r="T17" i="11"/>
  <c r="R17" i="11"/>
  <c r="S21" i="11" s="1"/>
  <c r="Q17" i="11"/>
  <c r="P17" i="11"/>
  <c r="N17" i="11"/>
  <c r="M17" i="11"/>
  <c r="L17" i="11"/>
  <c r="J17" i="11"/>
  <c r="K9" i="11" s="1"/>
  <c r="I17" i="11"/>
  <c r="H17" i="11"/>
  <c r="F17" i="11"/>
  <c r="E17" i="11"/>
  <c r="D17" i="11"/>
  <c r="Z16" i="11"/>
  <c r="AA16" i="11"/>
  <c r="AB16" i="11"/>
  <c r="Z15" i="11"/>
  <c r="V13" i="11"/>
  <c r="W21" i="11" s="1"/>
  <c r="N13" i="11"/>
  <c r="O9" i="11" s="1"/>
  <c r="AB15" i="11"/>
  <c r="Z14" i="11"/>
  <c r="R13" i="11"/>
  <c r="S5" i="11" s="1"/>
  <c r="AA14" i="11"/>
  <c r="AB14" i="11"/>
  <c r="AC13" i="11"/>
  <c r="X13" i="11"/>
  <c r="U13" i="11"/>
  <c r="T13" i="11"/>
  <c r="Q13" i="11"/>
  <c r="P13" i="11"/>
  <c r="M13" i="11"/>
  <c r="L13" i="11"/>
  <c r="I13" i="11"/>
  <c r="H13" i="11"/>
  <c r="G13" i="11"/>
  <c r="F13" i="11"/>
  <c r="G17" i="11" s="1"/>
  <c r="E13" i="11"/>
  <c r="D13" i="11"/>
  <c r="Z12" i="11"/>
  <c r="AB12" i="11"/>
  <c r="Z11" i="11"/>
  <c r="AA11" i="11"/>
  <c r="AB11" i="11"/>
  <c r="Z10" i="11"/>
  <c r="Z9" i="11" s="1"/>
  <c r="AB10" i="11"/>
  <c r="AC9" i="11"/>
  <c r="X9" i="11"/>
  <c r="V9" i="11"/>
  <c r="W5" i="11" s="1"/>
  <c r="U9" i="11"/>
  <c r="T9" i="11"/>
  <c r="R9" i="11"/>
  <c r="S25" i="11" s="1"/>
  <c r="Q9" i="11"/>
  <c r="P9" i="11"/>
  <c r="N9" i="11"/>
  <c r="O13" i="11" s="1"/>
  <c r="M9" i="11"/>
  <c r="L9" i="11"/>
  <c r="J9" i="11"/>
  <c r="K17" i="11" s="1"/>
  <c r="I9" i="11"/>
  <c r="H9" i="11"/>
  <c r="F9" i="11"/>
  <c r="G21" i="11" s="1"/>
  <c r="E9" i="11"/>
  <c r="D9" i="11"/>
  <c r="Z8" i="11"/>
  <c r="AA8" i="11"/>
  <c r="AB8" i="11"/>
  <c r="Z7" i="11"/>
  <c r="V5" i="11"/>
  <c r="W9" i="11" s="1"/>
  <c r="AB7" i="11"/>
  <c r="Z6" i="11"/>
  <c r="R5" i="11"/>
  <c r="S13" i="11" s="1"/>
  <c r="AA6" i="11"/>
  <c r="AB6" i="11"/>
  <c r="AC5" i="11"/>
  <c r="X5" i="11"/>
  <c r="U5" i="11"/>
  <c r="T5" i="11"/>
  <c r="Q5" i="11"/>
  <c r="P5" i="11"/>
  <c r="O5" i="11"/>
  <c r="N5" i="11"/>
  <c r="O17" i="11" s="1"/>
  <c r="M5" i="11"/>
  <c r="L5" i="11"/>
  <c r="I5" i="11"/>
  <c r="H5" i="11"/>
  <c r="F5" i="11"/>
  <c r="G25" i="11" s="1"/>
  <c r="E5" i="11"/>
  <c r="D5" i="11"/>
  <c r="Z17" i="11" l="1"/>
  <c r="Z25" i="11"/>
  <c r="Y25" i="11"/>
  <c r="Y17" i="11"/>
  <c r="AB5" i="11"/>
  <c r="AB17" i="11"/>
  <c r="AB9" i="11"/>
  <c r="AB13" i="11"/>
  <c r="AB21" i="11"/>
  <c r="G5" i="11"/>
  <c r="Z21" i="11"/>
  <c r="Z13" i="11"/>
  <c r="Z5" i="11"/>
  <c r="J5" i="11"/>
  <c r="Y7" i="11"/>
  <c r="AA7" i="11"/>
  <c r="AA5" i="11" s="1"/>
  <c r="Y9" i="11"/>
  <c r="Y10" i="11"/>
  <c r="AA10" i="11"/>
  <c r="Y12" i="11"/>
  <c r="AA12" i="11"/>
  <c r="J13" i="11"/>
  <c r="Y15" i="11"/>
  <c r="AA15" i="11"/>
  <c r="AA13" i="11" s="1"/>
  <c r="Y18" i="11"/>
  <c r="AA18" i="11"/>
  <c r="Y20" i="11"/>
  <c r="AA20" i="11"/>
  <c r="F21" i="11"/>
  <c r="J21" i="11"/>
  <c r="K5" i="11" s="1"/>
  <c r="Y23" i="11"/>
  <c r="AA23" i="11"/>
  <c r="AA21" i="11" s="1"/>
  <c r="Y26" i="11"/>
  <c r="AA26" i="11"/>
  <c r="AB27" i="11"/>
  <c r="AB25" i="11" s="1"/>
  <c r="Y28" i="11"/>
  <c r="AA28" i="11"/>
  <c r="Y6" i="11"/>
  <c r="Y8" i="11"/>
  <c r="Y11" i="11"/>
  <c r="Y14" i="11"/>
  <c r="Y16" i="11"/>
  <c r="Y19" i="11"/>
  <c r="Y22" i="11"/>
  <c r="Y24" i="11"/>
  <c r="Y27" i="11"/>
  <c r="V57" i="11"/>
  <c r="V56" i="11"/>
  <c r="V55" i="11"/>
  <c r="V53" i="11"/>
  <c r="V52" i="11"/>
  <c r="V51" i="11"/>
  <c r="V49" i="11"/>
  <c r="V48" i="11"/>
  <c r="V47" i="11"/>
  <c r="V45" i="11"/>
  <c r="V44" i="11"/>
  <c r="V43" i="11"/>
  <c r="V41" i="11"/>
  <c r="V40" i="11"/>
  <c r="V39" i="11"/>
  <c r="V36" i="11"/>
  <c r="V37" i="11"/>
  <c r="V35" i="11"/>
  <c r="R57" i="11"/>
  <c r="R56" i="11"/>
  <c r="R55" i="11"/>
  <c r="R53" i="11"/>
  <c r="R52" i="11"/>
  <c r="R51" i="11"/>
  <c r="R49" i="11"/>
  <c r="R48" i="11"/>
  <c r="R47" i="11"/>
  <c r="R45" i="11"/>
  <c r="R44" i="11"/>
  <c r="R43" i="11"/>
  <c r="R41" i="11"/>
  <c r="R40" i="11"/>
  <c r="R39" i="11"/>
  <c r="R36" i="11"/>
  <c r="R37" i="11"/>
  <c r="R35" i="11"/>
  <c r="N57" i="11"/>
  <c r="N56" i="11"/>
  <c r="N55" i="11"/>
  <c r="N53" i="11"/>
  <c r="N52" i="11"/>
  <c r="N51" i="11"/>
  <c r="N49" i="11"/>
  <c r="N48" i="11"/>
  <c r="N47" i="11"/>
  <c r="N45" i="11"/>
  <c r="N44" i="11"/>
  <c r="N43" i="11"/>
  <c r="N41" i="11"/>
  <c r="N40" i="11"/>
  <c r="N39" i="11"/>
  <c r="N36" i="11"/>
  <c r="N37" i="11"/>
  <c r="N35" i="11"/>
  <c r="J57" i="11"/>
  <c r="J56" i="11"/>
  <c r="J55" i="11"/>
  <c r="J53" i="11"/>
  <c r="J52" i="11"/>
  <c r="J51" i="11"/>
  <c r="J49" i="11"/>
  <c r="J48" i="11"/>
  <c r="J47" i="11"/>
  <c r="J45" i="11"/>
  <c r="J44" i="11"/>
  <c r="J43" i="11"/>
  <c r="J41" i="11"/>
  <c r="J40" i="11"/>
  <c r="J39" i="11"/>
  <c r="J36" i="11"/>
  <c r="J37" i="11"/>
  <c r="J35" i="11"/>
  <c r="F57" i="11"/>
  <c r="F56" i="11"/>
  <c r="F55" i="11"/>
  <c r="F53" i="11"/>
  <c r="F52" i="11"/>
  <c r="F51" i="11"/>
  <c r="F49" i="11"/>
  <c r="F48" i="11"/>
  <c r="F47" i="11"/>
  <c r="F45" i="11"/>
  <c r="F44" i="11"/>
  <c r="F43" i="11"/>
  <c r="F41" i="11"/>
  <c r="F40" i="11"/>
  <c r="F39" i="11"/>
  <c r="F36" i="11"/>
  <c r="F37" i="11"/>
  <c r="F35" i="11"/>
  <c r="Y21" i="11" l="1"/>
  <c r="G9" i="11"/>
  <c r="AA9" i="11"/>
  <c r="AA25" i="11"/>
  <c r="AA17" i="11"/>
  <c r="Y13" i="11"/>
  <c r="K25" i="11"/>
  <c r="K21" i="11"/>
  <c r="Y5" i="11"/>
  <c r="Z57" i="11"/>
  <c r="AB57" i="11"/>
  <c r="Z56" i="11"/>
  <c r="AA56" i="11"/>
  <c r="Z55" i="11"/>
  <c r="AB55" i="11"/>
  <c r="AC54" i="11"/>
  <c r="X54" i="11"/>
  <c r="V54" i="11"/>
  <c r="U54" i="11"/>
  <c r="T54" i="11"/>
  <c r="R54" i="11"/>
  <c r="Q54" i="11"/>
  <c r="P54" i="11"/>
  <c r="N54" i="11"/>
  <c r="O50" i="11" s="1"/>
  <c r="M54" i="11"/>
  <c r="L54" i="11"/>
  <c r="J54" i="11"/>
  <c r="I54" i="11"/>
  <c r="H54" i="11"/>
  <c r="F54" i="11"/>
  <c r="E54" i="11"/>
  <c r="D54" i="11"/>
  <c r="Z53" i="11"/>
  <c r="AA53" i="11"/>
  <c r="AB53" i="11"/>
  <c r="Z52" i="11"/>
  <c r="V50" i="11"/>
  <c r="W42" i="11" s="1"/>
  <c r="N50" i="11"/>
  <c r="O54" i="11" s="1"/>
  <c r="AB52" i="11"/>
  <c r="Z51" i="11"/>
  <c r="R50" i="11"/>
  <c r="S46" i="11" s="1"/>
  <c r="AA51" i="11"/>
  <c r="AB51" i="11"/>
  <c r="AC50" i="11"/>
  <c r="X50" i="11"/>
  <c r="U50" i="11"/>
  <c r="T50" i="11"/>
  <c r="Q50" i="11"/>
  <c r="P50" i="11"/>
  <c r="M50" i="11"/>
  <c r="L50" i="11"/>
  <c r="I50" i="11"/>
  <c r="H50" i="11"/>
  <c r="E50" i="11"/>
  <c r="D50" i="11"/>
  <c r="Z49" i="11"/>
  <c r="AB49" i="11"/>
  <c r="Z48" i="11"/>
  <c r="AA48" i="11"/>
  <c r="AB48" i="11"/>
  <c r="Z47" i="11"/>
  <c r="AB47" i="11"/>
  <c r="AC46" i="11"/>
  <c r="X46" i="11"/>
  <c r="W46" i="11"/>
  <c r="V46" i="11"/>
  <c r="W54" i="11" s="1"/>
  <c r="U46" i="11"/>
  <c r="T46" i="11"/>
  <c r="R46" i="11"/>
  <c r="S50" i="11" s="1"/>
  <c r="Q46" i="11"/>
  <c r="P46" i="11"/>
  <c r="N46" i="11"/>
  <c r="M46" i="11"/>
  <c r="L46" i="11"/>
  <c r="J46" i="11"/>
  <c r="K38" i="11" s="1"/>
  <c r="I46" i="11"/>
  <c r="H46" i="11"/>
  <c r="F46" i="11"/>
  <c r="G42" i="11" s="1"/>
  <c r="E46" i="11"/>
  <c r="D46" i="11"/>
  <c r="Z45" i="11"/>
  <c r="AA45" i="11"/>
  <c r="AB45" i="11"/>
  <c r="Z44" i="11"/>
  <c r="V42" i="11"/>
  <c r="W50" i="11" s="1"/>
  <c r="AB44" i="11"/>
  <c r="Z43" i="11"/>
  <c r="R42" i="11"/>
  <c r="S34" i="11" s="1"/>
  <c r="AA43" i="11"/>
  <c r="AB43" i="11"/>
  <c r="AC42" i="11"/>
  <c r="X42" i="11"/>
  <c r="U42" i="11"/>
  <c r="T42" i="11"/>
  <c r="Q42" i="11"/>
  <c r="P42" i="11"/>
  <c r="N42" i="11"/>
  <c r="M42" i="11"/>
  <c r="L42" i="11"/>
  <c r="K42" i="11"/>
  <c r="I42" i="11"/>
  <c r="H42" i="11"/>
  <c r="F42" i="11"/>
  <c r="G46" i="11" s="1"/>
  <c r="E42" i="11"/>
  <c r="D42" i="11"/>
  <c r="Z41" i="11"/>
  <c r="AB41" i="11"/>
  <c r="Z40" i="11"/>
  <c r="AA40" i="11"/>
  <c r="AB40" i="11"/>
  <c r="Z39" i="11"/>
  <c r="AB39" i="11"/>
  <c r="AC38" i="11"/>
  <c r="X38" i="11"/>
  <c r="V38" i="11"/>
  <c r="U38" i="11"/>
  <c r="T38" i="11"/>
  <c r="S38" i="11"/>
  <c r="R38" i="11"/>
  <c r="S54" i="11" s="1"/>
  <c r="Q38" i="11"/>
  <c r="P38" i="11"/>
  <c r="O38" i="11"/>
  <c r="N38" i="11"/>
  <c r="O42" i="11" s="1"/>
  <c r="M38" i="11"/>
  <c r="L38" i="11"/>
  <c r="J38" i="11"/>
  <c r="K46" i="11" s="1"/>
  <c r="I38" i="11"/>
  <c r="H38" i="11"/>
  <c r="F38" i="11"/>
  <c r="G50" i="11" s="1"/>
  <c r="E38" i="11"/>
  <c r="D38" i="11"/>
  <c r="Z37" i="11"/>
  <c r="AA37" i="11"/>
  <c r="AB37" i="11"/>
  <c r="Z36" i="11"/>
  <c r="AB36" i="11"/>
  <c r="Z35" i="11"/>
  <c r="AA35" i="11"/>
  <c r="AB35" i="11"/>
  <c r="AC34" i="11"/>
  <c r="X34" i="11"/>
  <c r="W34" i="11"/>
  <c r="V34" i="11"/>
  <c r="W38" i="11" s="1"/>
  <c r="U34" i="11"/>
  <c r="T34" i="11"/>
  <c r="R34" i="11"/>
  <c r="S42" i="11" s="1"/>
  <c r="Q34" i="11"/>
  <c r="P34" i="11"/>
  <c r="O34" i="11"/>
  <c r="N34" i="11"/>
  <c r="O46" i="11" s="1"/>
  <c r="M34" i="11"/>
  <c r="L34" i="11"/>
  <c r="J34" i="11"/>
  <c r="K50" i="11" s="1"/>
  <c r="I34" i="11"/>
  <c r="H34" i="11"/>
  <c r="G34" i="11"/>
  <c r="F34" i="11"/>
  <c r="E34" i="11"/>
  <c r="D34" i="11"/>
  <c r="Z38" i="11" l="1"/>
  <c r="Z46" i="11"/>
  <c r="Z34" i="11"/>
  <c r="Y54" i="11"/>
  <c r="Z54" i="11"/>
  <c r="Y34" i="11"/>
  <c r="AB38" i="11"/>
  <c r="AB50" i="11"/>
  <c r="AB46" i="11"/>
  <c r="AB42" i="11"/>
  <c r="AB34" i="11"/>
  <c r="Z50" i="11"/>
  <c r="Y46" i="11"/>
  <c r="Z42" i="11"/>
  <c r="Y36" i="11"/>
  <c r="AA36" i="11"/>
  <c r="AA34" i="11" s="1"/>
  <c r="Y38" i="11"/>
  <c r="Y39" i="11"/>
  <c r="AA39" i="11"/>
  <c r="Y41" i="11"/>
  <c r="AA41" i="11"/>
  <c r="J42" i="11"/>
  <c r="Y44" i="11"/>
  <c r="AA44" i="11"/>
  <c r="AA42" i="11" s="1"/>
  <c r="Y47" i="11"/>
  <c r="AA47" i="11"/>
  <c r="Y49" i="11"/>
  <c r="AA49" i="11"/>
  <c r="F50" i="11"/>
  <c r="J50" i="11"/>
  <c r="K34" i="11" s="1"/>
  <c r="Y52" i="11"/>
  <c r="AA52" i="11"/>
  <c r="AA50" i="11" s="1"/>
  <c r="G54" i="11"/>
  <c r="Y55" i="11"/>
  <c r="AA55" i="11"/>
  <c r="AB56" i="11"/>
  <c r="AB54" i="11" s="1"/>
  <c r="Y57" i="11"/>
  <c r="AA57" i="11"/>
  <c r="Y35" i="11"/>
  <c r="Y37" i="11"/>
  <c r="Y40" i="11"/>
  <c r="Y43" i="11"/>
  <c r="Y45" i="11"/>
  <c r="Y48" i="11"/>
  <c r="Y51" i="11"/>
  <c r="Y53" i="11"/>
  <c r="Y56" i="11"/>
  <c r="V86" i="11"/>
  <c r="V85" i="11"/>
  <c r="V84" i="11"/>
  <c r="V83" i="11" s="1"/>
  <c r="W75" i="11" s="1"/>
  <c r="V82" i="11"/>
  <c r="V81" i="11"/>
  <c r="V80" i="11"/>
  <c r="V78" i="11"/>
  <c r="V75" i="11" s="1"/>
  <c r="W83" i="11" s="1"/>
  <c r="V77" i="11"/>
  <c r="V76" i="11"/>
  <c r="V74" i="11"/>
  <c r="V73" i="11"/>
  <c r="V71" i="11" s="1"/>
  <c r="W79" i="11" s="1"/>
  <c r="V72" i="11"/>
  <c r="V70" i="11"/>
  <c r="V69" i="11"/>
  <c r="V68" i="11"/>
  <c r="V67" i="11" s="1"/>
  <c r="W63" i="11" s="1"/>
  <c r="V65" i="11"/>
  <c r="V66" i="11"/>
  <c r="V64" i="11"/>
  <c r="R86" i="11"/>
  <c r="R85" i="11"/>
  <c r="R84" i="11"/>
  <c r="R82" i="11"/>
  <c r="R81" i="11"/>
  <c r="R79" i="11" s="1"/>
  <c r="S75" i="11" s="1"/>
  <c r="R80" i="11"/>
  <c r="R78" i="11"/>
  <c r="R77" i="11"/>
  <c r="R76" i="11"/>
  <c r="R75" i="11" s="1"/>
  <c r="S79" i="11" s="1"/>
  <c r="R74" i="11"/>
  <c r="R73" i="11"/>
  <c r="R72" i="11"/>
  <c r="R70" i="11"/>
  <c r="R67" i="11" s="1"/>
  <c r="S83" i="11" s="1"/>
  <c r="R69" i="11"/>
  <c r="R68" i="11"/>
  <c r="R65" i="11"/>
  <c r="R66" i="11"/>
  <c r="R63" i="11" s="1"/>
  <c r="S71" i="11" s="1"/>
  <c r="R64" i="11"/>
  <c r="M83" i="11"/>
  <c r="N86" i="11"/>
  <c r="N83" i="11" s="1"/>
  <c r="O79" i="11" s="1"/>
  <c r="N85" i="11"/>
  <c r="N84" i="11"/>
  <c r="N82" i="11"/>
  <c r="N81" i="11"/>
  <c r="N80" i="11"/>
  <c r="N78" i="11"/>
  <c r="N77" i="11"/>
  <c r="N76" i="11"/>
  <c r="N75" i="11" s="1"/>
  <c r="O63" i="11" s="1"/>
  <c r="N74" i="11"/>
  <c r="N73" i="11"/>
  <c r="N72" i="11"/>
  <c r="N70" i="11"/>
  <c r="N69" i="11"/>
  <c r="N68" i="11"/>
  <c r="N65" i="11"/>
  <c r="N66" i="11"/>
  <c r="N63" i="11" s="1"/>
  <c r="O75" i="11" s="1"/>
  <c r="N64" i="11"/>
  <c r="J86" i="11"/>
  <c r="J85" i="11"/>
  <c r="J84" i="11"/>
  <c r="AA84" i="11" s="1"/>
  <c r="J82" i="11"/>
  <c r="J81" i="11"/>
  <c r="J80" i="11"/>
  <c r="J78" i="11"/>
  <c r="J77" i="11"/>
  <c r="J76" i="11"/>
  <c r="J74" i="11"/>
  <c r="J73" i="11"/>
  <c r="J71" i="11" s="1"/>
  <c r="K83" i="11" s="1"/>
  <c r="J72" i="11"/>
  <c r="J70" i="11"/>
  <c r="J69" i="11"/>
  <c r="J68" i="11"/>
  <c r="AB68" i="11" s="1"/>
  <c r="J65" i="11"/>
  <c r="J66" i="11"/>
  <c r="J64" i="11"/>
  <c r="F86" i="11"/>
  <c r="AB86" i="11" s="1"/>
  <c r="F85" i="11"/>
  <c r="F84" i="11"/>
  <c r="F82" i="11"/>
  <c r="F81" i="11"/>
  <c r="AB81" i="11" s="1"/>
  <c r="F80" i="11"/>
  <c r="F78" i="11"/>
  <c r="F77" i="11"/>
  <c r="F76" i="11"/>
  <c r="AB76" i="11" s="1"/>
  <c r="F74" i="11"/>
  <c r="F73" i="11"/>
  <c r="F72" i="11"/>
  <c r="F70" i="11"/>
  <c r="F67" i="11" s="1"/>
  <c r="G79" i="11" s="1"/>
  <c r="F69" i="11"/>
  <c r="F68" i="11"/>
  <c r="F65" i="11"/>
  <c r="F66" i="11"/>
  <c r="F64" i="11"/>
  <c r="V79" i="11"/>
  <c r="J79" i="11"/>
  <c r="K63" i="11" s="1"/>
  <c r="E79" i="11"/>
  <c r="D79" i="11"/>
  <c r="Z86" i="11"/>
  <c r="Y86" i="11"/>
  <c r="Z85" i="11"/>
  <c r="AA85" i="11"/>
  <c r="Z84" i="11"/>
  <c r="AC83" i="11"/>
  <c r="X83" i="11"/>
  <c r="U83" i="11"/>
  <c r="T83" i="11"/>
  <c r="R83" i="11"/>
  <c r="S67" i="11" s="1"/>
  <c r="Q83" i="11"/>
  <c r="P83" i="11"/>
  <c r="L83" i="11"/>
  <c r="I83" i="11"/>
  <c r="H83" i="11"/>
  <c r="F83" i="11"/>
  <c r="G63" i="11" s="1"/>
  <c r="E83" i="11"/>
  <c r="D83" i="11"/>
  <c r="Z82" i="11"/>
  <c r="AA82" i="11"/>
  <c r="AB82" i="11"/>
  <c r="Z81" i="11"/>
  <c r="Z80" i="11"/>
  <c r="AA80" i="11"/>
  <c r="AB80" i="11"/>
  <c r="AC79" i="11"/>
  <c r="X79" i="11"/>
  <c r="U79" i="11"/>
  <c r="T79" i="11"/>
  <c r="Q79" i="11"/>
  <c r="P79" i="11"/>
  <c r="M79" i="11"/>
  <c r="L79" i="11"/>
  <c r="I79" i="11"/>
  <c r="H79" i="11"/>
  <c r="Z78" i="11"/>
  <c r="Z77" i="11"/>
  <c r="AA77" i="11"/>
  <c r="Z76" i="11"/>
  <c r="AC75" i="11"/>
  <c r="Z75" i="11"/>
  <c r="X75" i="11"/>
  <c r="U75" i="11"/>
  <c r="T75" i="11"/>
  <c r="Q75" i="11"/>
  <c r="P75" i="11"/>
  <c r="M75" i="11"/>
  <c r="L75" i="11"/>
  <c r="I75" i="11"/>
  <c r="H75" i="11"/>
  <c r="F75" i="11"/>
  <c r="E75" i="11"/>
  <c r="D75" i="11"/>
  <c r="Z74" i="11"/>
  <c r="AA74" i="11"/>
  <c r="Z73" i="11"/>
  <c r="N71" i="11"/>
  <c r="O67" i="11" s="1"/>
  <c r="AB73" i="11"/>
  <c r="Z72" i="11"/>
  <c r="AA72" i="11"/>
  <c r="AC71" i="11"/>
  <c r="X71" i="11"/>
  <c r="W71" i="11"/>
  <c r="U71" i="11"/>
  <c r="T71" i="11"/>
  <c r="R71" i="11"/>
  <c r="S63" i="11" s="1"/>
  <c r="Q71" i="11"/>
  <c r="P71" i="11"/>
  <c r="M71" i="11"/>
  <c r="L71" i="11"/>
  <c r="I71" i="11"/>
  <c r="H71" i="11"/>
  <c r="G71" i="11"/>
  <c r="E71" i="11"/>
  <c r="D71" i="11"/>
  <c r="Z70" i="11"/>
  <c r="Z69" i="11"/>
  <c r="Z68" i="11"/>
  <c r="AC67" i="11"/>
  <c r="X67" i="11"/>
  <c r="U67" i="11"/>
  <c r="T67" i="11"/>
  <c r="Q67" i="11"/>
  <c r="P67" i="11"/>
  <c r="N67" i="11"/>
  <c r="O71" i="11" s="1"/>
  <c r="M67" i="11"/>
  <c r="L67" i="11"/>
  <c r="I67" i="11"/>
  <c r="H67" i="11"/>
  <c r="E67" i="11"/>
  <c r="D67" i="11"/>
  <c r="Z66" i="11"/>
  <c r="Z65" i="11"/>
  <c r="Z64" i="11"/>
  <c r="AC63" i="11"/>
  <c r="X63" i="11"/>
  <c r="U63" i="11"/>
  <c r="T63" i="11"/>
  <c r="Q63" i="11"/>
  <c r="P63" i="11"/>
  <c r="M63" i="11"/>
  <c r="L63" i="11"/>
  <c r="J63" i="11"/>
  <c r="K79" i="11" s="1"/>
  <c r="I63" i="11"/>
  <c r="H63" i="11"/>
  <c r="E63" i="11"/>
  <c r="D63" i="11"/>
  <c r="F79" i="11" l="1"/>
  <c r="N79" i="11"/>
  <c r="O83" i="11" s="1"/>
  <c r="AA64" i="11"/>
  <c r="AB84" i="11"/>
  <c r="Z71" i="11"/>
  <c r="J83" i="11"/>
  <c r="K71" i="11" s="1"/>
  <c r="F63" i="11"/>
  <c r="AA46" i="11"/>
  <c r="Y42" i="11"/>
  <c r="K54" i="11"/>
  <c r="AA54" i="11"/>
  <c r="Y50" i="11"/>
  <c r="G38" i="11"/>
  <c r="AA38" i="11"/>
  <c r="Z83" i="11"/>
  <c r="V63" i="11"/>
  <c r="W67" i="11" s="1"/>
  <c r="AB79" i="11"/>
  <c r="Z67" i="11"/>
  <c r="J67" i="11"/>
  <c r="K75" i="11" s="1"/>
  <c r="Z63" i="11"/>
  <c r="Y79" i="11"/>
  <c r="G67" i="11"/>
  <c r="Y83" i="11"/>
  <c r="Z79" i="11"/>
  <c r="Y63" i="11"/>
  <c r="AB65" i="11"/>
  <c r="AA66" i="11"/>
  <c r="AA69" i="11"/>
  <c r="AB70" i="11"/>
  <c r="F71" i="11"/>
  <c r="Y71" i="11" s="1"/>
  <c r="Y74" i="11"/>
  <c r="J75" i="11"/>
  <c r="K67" i="11" s="1"/>
  <c r="AB77" i="11"/>
  <c r="AB78" i="11"/>
  <c r="AB64" i="11"/>
  <c r="Y65" i="11"/>
  <c r="AA65" i="11"/>
  <c r="AA63" i="11" s="1"/>
  <c r="AB66" i="11"/>
  <c r="Y67" i="11"/>
  <c r="Y68" i="11"/>
  <c r="AA68" i="11"/>
  <c r="AB69" i="11"/>
  <c r="Y70" i="11"/>
  <c r="AA70" i="11"/>
  <c r="AB72" i="11"/>
  <c r="Y73" i="11"/>
  <c r="AA73" i="11"/>
  <c r="AA71" i="11" s="1"/>
  <c r="AB74" i="11"/>
  <c r="Y76" i="11"/>
  <c r="AA76" i="11"/>
  <c r="Y78" i="11"/>
  <c r="AA78" i="11"/>
  <c r="Y81" i="11"/>
  <c r="AA81" i="11"/>
  <c r="AA79" i="11" s="1"/>
  <c r="G83" i="11"/>
  <c r="Y84" i="11"/>
  <c r="AB85" i="11"/>
  <c r="AB83" i="11" s="1"/>
  <c r="AA86" i="11"/>
  <c r="AA83" i="11" s="1"/>
  <c r="Y64" i="11"/>
  <c r="Y66" i="11"/>
  <c r="Y69" i="11"/>
  <c r="Y72" i="11"/>
  <c r="Y77" i="11"/>
  <c r="Y80" i="11"/>
  <c r="Y82" i="11"/>
  <c r="Y85" i="11"/>
  <c r="V115" i="11"/>
  <c r="V114" i="11"/>
  <c r="V113" i="11"/>
  <c r="V111" i="11"/>
  <c r="V110" i="11"/>
  <c r="V108" i="11" s="1"/>
  <c r="V109" i="11"/>
  <c r="V107" i="11"/>
  <c r="V106" i="11"/>
  <c r="V105" i="11"/>
  <c r="V103" i="11"/>
  <c r="V102" i="11"/>
  <c r="V101" i="11"/>
  <c r="V99" i="11"/>
  <c r="V98" i="11"/>
  <c r="V97" i="11"/>
  <c r="V94" i="11"/>
  <c r="V95" i="11"/>
  <c r="V93" i="11"/>
  <c r="R115" i="11"/>
  <c r="R114" i="11"/>
  <c r="R113" i="11"/>
  <c r="R111" i="11"/>
  <c r="R110" i="11"/>
  <c r="R109" i="11"/>
  <c r="R107" i="11"/>
  <c r="R106" i="11"/>
  <c r="R105" i="11"/>
  <c r="R103" i="11"/>
  <c r="R102" i="11"/>
  <c r="R101" i="11"/>
  <c r="R99" i="11"/>
  <c r="R98" i="11"/>
  <c r="R97" i="11"/>
  <c r="R94" i="11"/>
  <c r="R95" i="11"/>
  <c r="R93" i="11"/>
  <c r="N115" i="11"/>
  <c r="N114" i="11"/>
  <c r="N113" i="11"/>
  <c r="N111" i="11"/>
  <c r="N110" i="11"/>
  <c r="N109" i="11"/>
  <c r="N107" i="11"/>
  <c r="N106" i="11"/>
  <c r="N105" i="11"/>
  <c r="N103" i="11"/>
  <c r="N102" i="11"/>
  <c r="N101" i="11"/>
  <c r="N99" i="11"/>
  <c r="N98" i="11"/>
  <c r="N97" i="11"/>
  <c r="N94" i="11"/>
  <c r="N95" i="11"/>
  <c r="N93" i="11"/>
  <c r="J115" i="11"/>
  <c r="J114" i="11"/>
  <c r="J113" i="11"/>
  <c r="J111" i="11"/>
  <c r="J110" i="11"/>
  <c r="J109" i="11"/>
  <c r="J108" i="11" s="1"/>
  <c r="J107" i="11"/>
  <c r="J106" i="11"/>
  <c r="J105" i="11"/>
  <c r="J103" i="11"/>
  <c r="J102" i="11"/>
  <c r="J101" i="11"/>
  <c r="J99" i="11"/>
  <c r="J98" i="11"/>
  <c r="J97" i="11"/>
  <c r="J94" i="11"/>
  <c r="J95" i="11"/>
  <c r="J93" i="11"/>
  <c r="F115" i="11"/>
  <c r="F114" i="11"/>
  <c r="F113" i="11"/>
  <c r="F111" i="11"/>
  <c r="F110" i="11"/>
  <c r="F109" i="11"/>
  <c r="F107" i="11"/>
  <c r="F106" i="11"/>
  <c r="F105" i="11"/>
  <c r="F103" i="11"/>
  <c r="F102" i="11"/>
  <c r="F101" i="11"/>
  <c r="F99" i="11"/>
  <c r="F98" i="11"/>
  <c r="F97" i="11"/>
  <c r="F94" i="11"/>
  <c r="F95" i="11"/>
  <c r="F93" i="11"/>
  <c r="G75" i="11" l="1"/>
  <c r="AB67" i="11"/>
  <c r="AB75" i="11"/>
  <c r="AB71" i="11"/>
  <c r="AA67" i="11"/>
  <c r="Y75" i="11"/>
  <c r="AA75" i="11"/>
  <c r="AB63" i="11"/>
  <c r="R108" i="11"/>
  <c r="S104" i="11" s="1"/>
  <c r="N108" i="11"/>
  <c r="O108" i="11"/>
  <c r="F108" i="11"/>
  <c r="G96" i="11" s="1"/>
  <c r="Z115" i="11"/>
  <c r="AB115" i="11"/>
  <c r="Z114" i="11"/>
  <c r="AA114" i="11"/>
  <c r="Z113" i="11"/>
  <c r="AB113" i="11"/>
  <c r="AC112" i="11"/>
  <c r="X112" i="11"/>
  <c r="V112" i="11"/>
  <c r="W104" i="11" s="1"/>
  <c r="U112" i="11"/>
  <c r="T112" i="11"/>
  <c r="R112" i="11"/>
  <c r="S96" i="11" s="1"/>
  <c r="Q112" i="11"/>
  <c r="P112" i="11"/>
  <c r="N112" i="11"/>
  <c r="M112" i="11"/>
  <c r="L112" i="11"/>
  <c r="J112" i="11"/>
  <c r="I112" i="11"/>
  <c r="H112" i="11"/>
  <c r="F112" i="11"/>
  <c r="E112" i="11"/>
  <c r="D112" i="11"/>
  <c r="Z111" i="11"/>
  <c r="AB111" i="11"/>
  <c r="Z110" i="11"/>
  <c r="AB110" i="11"/>
  <c r="Z109" i="11"/>
  <c r="AB109" i="11"/>
  <c r="AC108" i="11"/>
  <c r="X108" i="11"/>
  <c r="U108" i="11"/>
  <c r="T108" i="11"/>
  <c r="Q108" i="11"/>
  <c r="P108" i="11"/>
  <c r="M108" i="11"/>
  <c r="L108" i="11"/>
  <c r="I108" i="11"/>
  <c r="H108" i="11"/>
  <c r="E108" i="11"/>
  <c r="D108" i="11"/>
  <c r="Z107" i="11"/>
  <c r="AB107" i="11"/>
  <c r="Z106" i="11"/>
  <c r="AB106" i="11"/>
  <c r="Z105" i="11"/>
  <c r="V104" i="11"/>
  <c r="W112" i="11" s="1"/>
  <c r="N104" i="11"/>
  <c r="O92" i="11" s="1"/>
  <c r="AB105" i="11"/>
  <c r="AC104" i="11"/>
  <c r="X104" i="11"/>
  <c r="U104" i="11"/>
  <c r="T104" i="11"/>
  <c r="R104" i="11"/>
  <c r="S108" i="11" s="1"/>
  <c r="Q104" i="11"/>
  <c r="P104" i="11"/>
  <c r="M104" i="11"/>
  <c r="L104" i="11"/>
  <c r="J104" i="11"/>
  <c r="I104" i="11"/>
  <c r="H104" i="11"/>
  <c r="E104" i="11"/>
  <c r="D104" i="11"/>
  <c r="Z103" i="11"/>
  <c r="AA103" i="11"/>
  <c r="Z102" i="11"/>
  <c r="Z101" i="11"/>
  <c r="R100" i="11"/>
  <c r="S92" i="11" s="1"/>
  <c r="AA101" i="11"/>
  <c r="AC100" i="11"/>
  <c r="X100" i="11"/>
  <c r="V100" i="11"/>
  <c r="W108" i="11" s="1"/>
  <c r="U100" i="11"/>
  <c r="T100" i="11"/>
  <c r="Q100" i="11"/>
  <c r="P100" i="11"/>
  <c r="N100" i="11"/>
  <c r="O96" i="11" s="1"/>
  <c r="M100" i="11"/>
  <c r="L100" i="11"/>
  <c r="K100" i="11"/>
  <c r="I100" i="11"/>
  <c r="H100" i="11"/>
  <c r="F100" i="11"/>
  <c r="E100" i="11"/>
  <c r="D100" i="11"/>
  <c r="Z99" i="11"/>
  <c r="Z98" i="11"/>
  <c r="Z97" i="11"/>
  <c r="R96" i="11"/>
  <c r="S112" i="11" s="1"/>
  <c r="AC96" i="11"/>
  <c r="X96" i="11"/>
  <c r="V96" i="11"/>
  <c r="W92" i="11" s="1"/>
  <c r="U96" i="11"/>
  <c r="T96" i="11"/>
  <c r="Q96" i="11"/>
  <c r="P96" i="11"/>
  <c r="N96" i="11"/>
  <c r="O100" i="11" s="1"/>
  <c r="M96" i="11"/>
  <c r="L96" i="11"/>
  <c r="K96" i="11"/>
  <c r="J96" i="11"/>
  <c r="K104" i="11" s="1"/>
  <c r="I96" i="11"/>
  <c r="H96" i="11"/>
  <c r="F96" i="11"/>
  <c r="G108" i="11" s="1"/>
  <c r="E96" i="11"/>
  <c r="D96" i="11"/>
  <c r="Z95" i="11"/>
  <c r="AA95" i="11"/>
  <c r="Z94" i="11"/>
  <c r="AB94" i="11"/>
  <c r="Z93" i="11"/>
  <c r="V92" i="11"/>
  <c r="W96" i="11" s="1"/>
  <c r="AA93" i="11"/>
  <c r="AC92" i="11"/>
  <c r="X92" i="11"/>
  <c r="U92" i="11"/>
  <c r="T92" i="11"/>
  <c r="R92" i="11"/>
  <c r="S100" i="11" s="1"/>
  <c r="Q92" i="11"/>
  <c r="P92" i="11"/>
  <c r="N92" i="11"/>
  <c r="O104" i="11" s="1"/>
  <c r="M92" i="11"/>
  <c r="L92" i="11"/>
  <c r="J92" i="11"/>
  <c r="K108" i="11" s="1"/>
  <c r="I92" i="11"/>
  <c r="H92" i="11"/>
  <c r="G92" i="11"/>
  <c r="F92" i="11"/>
  <c r="E92" i="11"/>
  <c r="D92" i="11"/>
  <c r="AB104" i="11" l="1"/>
  <c r="Z92" i="11"/>
  <c r="Z112" i="11"/>
  <c r="Z104" i="11"/>
  <c r="Y112" i="11"/>
  <c r="Z96" i="11"/>
  <c r="AB108" i="11"/>
  <c r="Y92" i="11"/>
  <c r="Z100" i="11"/>
  <c r="O112" i="11"/>
  <c r="W100" i="11"/>
  <c r="AB97" i="11"/>
  <c r="AA98" i="11"/>
  <c r="AB99" i="11"/>
  <c r="J100" i="11"/>
  <c r="K112" i="11" s="1"/>
  <c r="AB101" i="11"/>
  <c r="AB102" i="11"/>
  <c r="AB103" i="11"/>
  <c r="F104" i="11"/>
  <c r="AA106" i="11"/>
  <c r="AA109" i="11"/>
  <c r="Z108" i="11"/>
  <c r="AA111" i="11"/>
  <c r="AB93" i="11"/>
  <c r="Y94" i="11"/>
  <c r="AA94" i="11"/>
  <c r="AA92" i="11" s="1"/>
  <c r="AB95" i="11"/>
  <c r="Y96" i="11"/>
  <c r="Y97" i="11"/>
  <c r="AA97" i="11"/>
  <c r="AB98" i="11"/>
  <c r="Y99" i="11"/>
  <c r="AA99" i="11"/>
  <c r="Y102" i="11"/>
  <c r="AA102" i="11"/>
  <c r="AA100" i="11" s="1"/>
  <c r="G104" i="11"/>
  <c r="Y105" i="11"/>
  <c r="AA105" i="11"/>
  <c r="Y107" i="11"/>
  <c r="AA107" i="11"/>
  <c r="Y110" i="11"/>
  <c r="AA110" i="11"/>
  <c r="G112" i="11"/>
  <c r="Y113" i="11"/>
  <c r="AA113" i="11"/>
  <c r="AB114" i="11"/>
  <c r="AB112" i="11" s="1"/>
  <c r="Y115" i="11"/>
  <c r="AA115" i="11"/>
  <c r="Y93" i="11"/>
  <c r="Y95" i="11"/>
  <c r="Y98" i="11"/>
  <c r="Y101" i="11"/>
  <c r="Y103" i="11"/>
  <c r="Y106" i="11"/>
  <c r="Y109" i="11"/>
  <c r="Y111" i="11"/>
  <c r="Y114" i="11"/>
  <c r="V28" i="10"/>
  <c r="V27" i="10"/>
  <c r="V26" i="10"/>
  <c r="V25" i="10" s="1"/>
  <c r="W17" i="10" s="1"/>
  <c r="V24" i="10"/>
  <c r="V23" i="10"/>
  <c r="V21" i="10" s="1"/>
  <c r="W13" i="10" s="1"/>
  <c r="V22" i="10"/>
  <c r="V20" i="10"/>
  <c r="V17" i="10" s="1"/>
  <c r="W25" i="10" s="1"/>
  <c r="V19" i="10"/>
  <c r="V18" i="10"/>
  <c r="V16" i="10"/>
  <c r="V15" i="10"/>
  <c r="V14" i="10"/>
  <c r="V12" i="10"/>
  <c r="V11" i="10"/>
  <c r="V10" i="10"/>
  <c r="V9" i="10" s="1"/>
  <c r="W5" i="10" s="1"/>
  <c r="V7" i="10"/>
  <c r="V8" i="10"/>
  <c r="V6" i="10"/>
  <c r="R28" i="10"/>
  <c r="R25" i="10" s="1"/>
  <c r="S9" i="10" s="1"/>
  <c r="R27" i="10"/>
  <c r="R26" i="10"/>
  <c r="R24" i="10"/>
  <c r="R23" i="10"/>
  <c r="R21" i="10" s="1"/>
  <c r="S17" i="10" s="1"/>
  <c r="R22" i="10"/>
  <c r="R20" i="10"/>
  <c r="R19" i="10"/>
  <c r="R18" i="10"/>
  <c r="R16" i="10"/>
  <c r="R15" i="10"/>
  <c r="R14" i="10"/>
  <c r="R12" i="10"/>
  <c r="R9" i="10" s="1"/>
  <c r="S25" i="10" s="1"/>
  <c r="R11" i="10"/>
  <c r="R10" i="10"/>
  <c r="R7" i="10"/>
  <c r="R8" i="10"/>
  <c r="R5" i="10" s="1"/>
  <c r="S13" i="10" s="1"/>
  <c r="R6" i="10"/>
  <c r="N28" i="10"/>
  <c r="N27" i="10"/>
  <c r="N26" i="10"/>
  <c r="N24" i="10"/>
  <c r="N23" i="10"/>
  <c r="N22" i="10"/>
  <c r="N20" i="10"/>
  <c r="N17" i="10" s="1"/>
  <c r="O5" i="10" s="1"/>
  <c r="N19" i="10"/>
  <c r="N18" i="10"/>
  <c r="N16" i="10"/>
  <c r="N15" i="10"/>
  <c r="N13" i="10" s="1"/>
  <c r="O9" i="10" s="1"/>
  <c r="N14" i="10"/>
  <c r="N12" i="10"/>
  <c r="N11" i="10"/>
  <c r="N10" i="10"/>
  <c r="N9" i="10" s="1"/>
  <c r="O13" i="10" s="1"/>
  <c r="N7" i="10"/>
  <c r="N8" i="10"/>
  <c r="N6" i="10"/>
  <c r="J28" i="10"/>
  <c r="AB28" i="10" s="1"/>
  <c r="J27" i="10"/>
  <c r="J26" i="10"/>
  <c r="J24" i="10"/>
  <c r="J23" i="10"/>
  <c r="J22" i="10"/>
  <c r="J20" i="10"/>
  <c r="J19" i="10"/>
  <c r="J18" i="10"/>
  <c r="AB18" i="10" s="1"/>
  <c r="J16" i="10"/>
  <c r="J15" i="10"/>
  <c r="J14" i="10"/>
  <c r="J12" i="10"/>
  <c r="J9" i="10" s="1"/>
  <c r="K17" i="10" s="1"/>
  <c r="J11" i="10"/>
  <c r="J10" i="10"/>
  <c r="J7" i="10"/>
  <c r="J8" i="10"/>
  <c r="AB8" i="10" s="1"/>
  <c r="J6" i="10"/>
  <c r="F28" i="10"/>
  <c r="F27" i="10"/>
  <c r="F26" i="10"/>
  <c r="F25" i="10" s="1"/>
  <c r="G5" i="10" s="1"/>
  <c r="F24" i="10"/>
  <c r="F23" i="10"/>
  <c r="F22" i="10"/>
  <c r="F20" i="10"/>
  <c r="F17" i="10" s="1"/>
  <c r="G13" i="10" s="1"/>
  <c r="F19" i="10"/>
  <c r="F18" i="10"/>
  <c r="F16" i="10"/>
  <c r="F15" i="10"/>
  <c r="AB15" i="10" s="1"/>
  <c r="F14" i="10"/>
  <c r="F12" i="10"/>
  <c r="F11" i="10"/>
  <c r="F10" i="10"/>
  <c r="AB10" i="10" s="1"/>
  <c r="F7" i="10"/>
  <c r="F8" i="10"/>
  <c r="F6" i="10"/>
  <c r="AA6" i="10" s="1"/>
  <c r="Z28" i="10"/>
  <c r="Z27" i="10"/>
  <c r="AA27" i="10"/>
  <c r="Z26" i="10"/>
  <c r="AC25" i="10"/>
  <c r="X25" i="10"/>
  <c r="U25" i="10"/>
  <c r="T25" i="10"/>
  <c r="Q25" i="10"/>
  <c r="P25" i="10"/>
  <c r="M25" i="10"/>
  <c r="L25" i="10"/>
  <c r="I25" i="10"/>
  <c r="H25" i="10"/>
  <c r="E25" i="10"/>
  <c r="D25" i="10"/>
  <c r="Z24" i="10"/>
  <c r="AA24" i="10"/>
  <c r="AB24" i="10"/>
  <c r="Z23" i="10"/>
  <c r="N21" i="10"/>
  <c r="O25" i="10" s="1"/>
  <c r="Z22" i="10"/>
  <c r="AA22" i="10"/>
  <c r="AB22" i="10"/>
  <c r="AC21" i="10"/>
  <c r="X21" i="10"/>
  <c r="U21" i="10"/>
  <c r="T21" i="10"/>
  <c r="Q21" i="10"/>
  <c r="P21" i="10"/>
  <c r="M21" i="10"/>
  <c r="L21" i="10"/>
  <c r="I21" i="10"/>
  <c r="H21" i="10"/>
  <c r="E21" i="10"/>
  <c r="D21" i="10"/>
  <c r="Z20" i="10"/>
  <c r="Z19" i="10"/>
  <c r="Z18" i="10"/>
  <c r="AC17" i="10"/>
  <c r="X17" i="10"/>
  <c r="U17" i="10"/>
  <c r="T17" i="10"/>
  <c r="R17" i="10"/>
  <c r="S21" i="10" s="1"/>
  <c r="Q17" i="10"/>
  <c r="P17" i="10"/>
  <c r="M17" i="10"/>
  <c r="L17" i="10"/>
  <c r="I17" i="10"/>
  <c r="H17" i="10"/>
  <c r="E17" i="10"/>
  <c r="D17" i="10"/>
  <c r="Z16" i="10"/>
  <c r="AA16" i="10"/>
  <c r="AB16" i="10"/>
  <c r="Z15" i="10"/>
  <c r="V13" i="10"/>
  <c r="W21" i="10" s="1"/>
  <c r="Z14" i="10"/>
  <c r="R13" i="10"/>
  <c r="S5" i="10" s="1"/>
  <c r="AA14" i="10"/>
  <c r="AB14" i="10"/>
  <c r="AC13" i="10"/>
  <c r="X13" i="10"/>
  <c r="U13" i="10"/>
  <c r="T13" i="10"/>
  <c r="Q13" i="10"/>
  <c r="P13" i="10"/>
  <c r="M13" i="10"/>
  <c r="L13" i="10"/>
  <c r="I13" i="10"/>
  <c r="H13" i="10"/>
  <c r="E13" i="10"/>
  <c r="D13" i="10"/>
  <c r="Z12" i="10"/>
  <c r="Z11" i="10"/>
  <c r="AA11" i="10"/>
  <c r="AB11" i="10"/>
  <c r="Z10" i="10"/>
  <c r="Z9" i="10" s="1"/>
  <c r="AC9" i="10"/>
  <c r="X9" i="10"/>
  <c r="U9" i="10"/>
  <c r="T9" i="10"/>
  <c r="Q9" i="10"/>
  <c r="P9" i="10"/>
  <c r="M9" i="10"/>
  <c r="L9" i="10"/>
  <c r="I9" i="10"/>
  <c r="H9" i="10"/>
  <c r="F9" i="10"/>
  <c r="G21" i="10" s="1"/>
  <c r="E9" i="10"/>
  <c r="D9" i="10"/>
  <c r="Z8" i="10"/>
  <c r="AA8" i="10"/>
  <c r="Z7" i="10"/>
  <c r="AB7" i="10"/>
  <c r="Z6" i="10"/>
  <c r="AC5" i="10"/>
  <c r="X5" i="10"/>
  <c r="V5" i="10"/>
  <c r="W9" i="10" s="1"/>
  <c r="U5" i="10"/>
  <c r="T5" i="10"/>
  <c r="Q5" i="10"/>
  <c r="P5" i="10"/>
  <c r="N5" i="10"/>
  <c r="O17" i="10" s="1"/>
  <c r="M5" i="10"/>
  <c r="L5" i="10"/>
  <c r="J5" i="10"/>
  <c r="K21" i="10" s="1"/>
  <c r="I5" i="10"/>
  <c r="H5" i="10"/>
  <c r="E5" i="10"/>
  <c r="D5" i="10"/>
  <c r="AA19" i="10" l="1"/>
  <c r="J17" i="10"/>
  <c r="K9" i="10" s="1"/>
  <c r="AB20" i="10"/>
  <c r="J25" i="10"/>
  <c r="K13" i="10" s="1"/>
  <c r="AB23" i="10"/>
  <c r="N25" i="10"/>
  <c r="O21" i="10" s="1"/>
  <c r="AB26" i="10"/>
  <c r="AB12" i="10"/>
  <c r="AB9" i="10" s="1"/>
  <c r="AB6" i="10"/>
  <c r="AB19" i="10"/>
  <c r="AB96" i="11"/>
  <c r="Y100" i="11"/>
  <c r="AA108" i="11"/>
  <c r="Y104" i="11"/>
  <c r="G100" i="11"/>
  <c r="AB100" i="11"/>
  <c r="AA112" i="11"/>
  <c r="AA104" i="11"/>
  <c r="AA96" i="11"/>
  <c r="AB92" i="11"/>
  <c r="Y108" i="11"/>
  <c r="K92" i="11"/>
  <c r="Z17" i="10"/>
  <c r="AB17" i="10"/>
  <c r="Z25" i="10"/>
  <c r="AB13" i="10"/>
  <c r="AB21" i="10"/>
  <c r="AB5" i="10"/>
  <c r="F5" i="10"/>
  <c r="Z21" i="10"/>
  <c r="Y17" i="10"/>
  <c r="Z13" i="10"/>
  <c r="Y5" i="10"/>
  <c r="Z5" i="10"/>
  <c r="Y7" i="10"/>
  <c r="AA7" i="10"/>
  <c r="AA5" i="10" s="1"/>
  <c r="Y9" i="10"/>
  <c r="Y10" i="10"/>
  <c r="AA10" i="10"/>
  <c r="Y12" i="10"/>
  <c r="AA12" i="10"/>
  <c r="F13" i="10"/>
  <c r="J13" i="10"/>
  <c r="K25" i="10" s="1"/>
  <c r="Y15" i="10"/>
  <c r="AA15" i="10"/>
  <c r="AA13" i="10" s="1"/>
  <c r="Y18" i="10"/>
  <c r="AA18" i="10"/>
  <c r="Y20" i="10"/>
  <c r="AA20" i="10"/>
  <c r="F21" i="10"/>
  <c r="J21" i="10"/>
  <c r="K5" i="10" s="1"/>
  <c r="Y23" i="10"/>
  <c r="AA23" i="10"/>
  <c r="AA21" i="10" s="1"/>
  <c r="G25" i="10"/>
  <c r="Y26" i="10"/>
  <c r="AA26" i="10"/>
  <c r="AB27" i="10"/>
  <c r="AB25" i="10" s="1"/>
  <c r="Y28" i="10"/>
  <c r="AA28" i="10"/>
  <c r="Y6" i="10"/>
  <c r="Y8" i="10"/>
  <c r="Y11" i="10"/>
  <c r="Y14" i="10"/>
  <c r="Y16" i="10"/>
  <c r="Y19" i="10"/>
  <c r="Y22" i="10"/>
  <c r="Y24" i="10"/>
  <c r="Y27" i="10"/>
  <c r="V57" i="10"/>
  <c r="V56" i="10"/>
  <c r="V55" i="10"/>
  <c r="V53" i="10"/>
  <c r="V52" i="10"/>
  <c r="V51" i="10"/>
  <c r="V50" i="10" s="1"/>
  <c r="W42" i="10" s="1"/>
  <c r="V49" i="10"/>
  <c r="V48" i="10"/>
  <c r="V47" i="10"/>
  <c r="V45" i="10"/>
  <c r="V42" i="10" s="1"/>
  <c r="W50" i="10" s="1"/>
  <c r="V44" i="10"/>
  <c r="V43" i="10"/>
  <c r="V41" i="10"/>
  <c r="V40" i="10"/>
  <c r="V38" i="10" s="1"/>
  <c r="W34" i="10" s="1"/>
  <c r="V39" i="10"/>
  <c r="V37" i="10"/>
  <c r="V36" i="10"/>
  <c r="V35" i="10"/>
  <c r="R57" i="10"/>
  <c r="R56" i="10"/>
  <c r="R55" i="10"/>
  <c r="R53" i="10"/>
  <c r="R50" i="10" s="1"/>
  <c r="S46" i="10" s="1"/>
  <c r="R52" i="10"/>
  <c r="R51" i="10"/>
  <c r="R49" i="10"/>
  <c r="R48" i="10"/>
  <c r="R46" i="10" s="1"/>
  <c r="S50" i="10" s="1"/>
  <c r="R47" i="10"/>
  <c r="R45" i="10"/>
  <c r="R44" i="10"/>
  <c r="R43" i="10"/>
  <c r="R42" i="10" s="1"/>
  <c r="S34" i="10" s="1"/>
  <c r="R41" i="10"/>
  <c r="R40" i="10"/>
  <c r="R39" i="10"/>
  <c r="R36" i="10"/>
  <c r="R34" i="10" s="1"/>
  <c r="S42" i="10" s="1"/>
  <c r="R37" i="10"/>
  <c r="R35" i="10"/>
  <c r="N57" i="10"/>
  <c r="N56" i="10"/>
  <c r="N55" i="10"/>
  <c r="N53" i="10"/>
  <c r="N52" i="10"/>
  <c r="N51" i="10"/>
  <c r="N50" i="10" s="1"/>
  <c r="O54" i="10" s="1"/>
  <c r="N49" i="10"/>
  <c r="N48" i="10"/>
  <c r="N47" i="10"/>
  <c r="N45" i="10"/>
  <c r="N44" i="10"/>
  <c r="N43" i="10"/>
  <c r="N41" i="10"/>
  <c r="N40" i="10"/>
  <c r="N39" i="10"/>
  <c r="N36" i="10"/>
  <c r="N37" i="10"/>
  <c r="N35" i="10"/>
  <c r="J57" i="10"/>
  <c r="J56" i="10"/>
  <c r="J55" i="10"/>
  <c r="J53" i="10"/>
  <c r="J52" i="10"/>
  <c r="J51" i="10"/>
  <c r="J49" i="10"/>
  <c r="J48" i="10"/>
  <c r="AA48" i="10" s="1"/>
  <c r="J47" i="10"/>
  <c r="J45" i="10"/>
  <c r="J44" i="10"/>
  <c r="J43" i="10"/>
  <c r="AA43" i="10" s="1"/>
  <c r="J41" i="10"/>
  <c r="J40" i="10"/>
  <c r="J39" i="10"/>
  <c r="J36" i="10"/>
  <c r="AB36" i="10" s="1"/>
  <c r="J37" i="10"/>
  <c r="J35" i="10"/>
  <c r="F57" i="10"/>
  <c r="F56" i="10"/>
  <c r="F55" i="10"/>
  <c r="F53" i="10"/>
  <c r="F52" i="10"/>
  <c r="F51" i="10"/>
  <c r="AB51" i="10" s="1"/>
  <c r="F49" i="10"/>
  <c r="F48" i="10"/>
  <c r="F47" i="10"/>
  <c r="F46" i="10" s="1"/>
  <c r="F45" i="10"/>
  <c r="F44" i="10"/>
  <c r="F43" i="10"/>
  <c r="F41" i="10"/>
  <c r="F40" i="10"/>
  <c r="F38" i="10" s="1"/>
  <c r="G50" i="10" s="1"/>
  <c r="F39" i="10"/>
  <c r="F36" i="10"/>
  <c r="F37" i="10"/>
  <c r="F35" i="10"/>
  <c r="V46" i="10"/>
  <c r="W54" i="10" s="1"/>
  <c r="N46" i="10"/>
  <c r="D46" i="10"/>
  <c r="Z57" i="10"/>
  <c r="AB57" i="10"/>
  <c r="Z56" i="10"/>
  <c r="Z55" i="10"/>
  <c r="AB55" i="10"/>
  <c r="AC54" i="10"/>
  <c r="X54" i="10"/>
  <c r="V54" i="10"/>
  <c r="W46" i="10" s="1"/>
  <c r="U54" i="10"/>
  <c r="T54" i="10"/>
  <c r="R54" i="10"/>
  <c r="S38" i="10" s="1"/>
  <c r="Q54" i="10"/>
  <c r="P54" i="10"/>
  <c r="M54" i="10"/>
  <c r="L54" i="10"/>
  <c r="J54" i="10"/>
  <c r="I54" i="10"/>
  <c r="H54" i="10"/>
  <c r="F54" i="10"/>
  <c r="G34" i="10" s="1"/>
  <c r="E54" i="10"/>
  <c r="D54" i="10"/>
  <c r="Z53" i="10"/>
  <c r="AB53" i="10"/>
  <c r="Z52" i="10"/>
  <c r="AB52" i="10"/>
  <c r="Z51" i="10"/>
  <c r="AA51" i="10"/>
  <c r="AC50" i="10"/>
  <c r="X50" i="10"/>
  <c r="U50" i="10"/>
  <c r="T50" i="10"/>
  <c r="Q50" i="10"/>
  <c r="P50" i="10"/>
  <c r="M50" i="10"/>
  <c r="L50" i="10"/>
  <c r="J50" i="10"/>
  <c r="K34" i="10" s="1"/>
  <c r="I50" i="10"/>
  <c r="H50" i="10"/>
  <c r="E50" i="10"/>
  <c r="D50" i="10"/>
  <c r="Z49" i="10"/>
  <c r="AB49" i="10"/>
  <c r="Z48" i="10"/>
  <c r="Z47" i="10"/>
  <c r="AB47" i="10"/>
  <c r="AC46" i="10"/>
  <c r="X46" i="10"/>
  <c r="U46" i="10"/>
  <c r="T46" i="10"/>
  <c r="Q46" i="10"/>
  <c r="P46" i="10"/>
  <c r="O34" i="10"/>
  <c r="M46" i="10"/>
  <c r="L46" i="10"/>
  <c r="I46" i="10"/>
  <c r="H46" i="10"/>
  <c r="E46" i="10"/>
  <c r="Z45" i="10"/>
  <c r="AA45" i="10"/>
  <c r="Z44" i="10"/>
  <c r="Z43" i="10"/>
  <c r="AC42" i="10"/>
  <c r="X42" i="10"/>
  <c r="U42" i="10"/>
  <c r="T42" i="10"/>
  <c r="Q42" i="10"/>
  <c r="P42" i="10"/>
  <c r="N42" i="10"/>
  <c r="O38" i="10" s="1"/>
  <c r="M42" i="10"/>
  <c r="L42" i="10"/>
  <c r="K42" i="10"/>
  <c r="J42" i="10"/>
  <c r="K54" i="10" s="1"/>
  <c r="I42" i="10"/>
  <c r="H42" i="10"/>
  <c r="E42" i="10"/>
  <c r="D42" i="10"/>
  <c r="Z41" i="10"/>
  <c r="AB41" i="10"/>
  <c r="Z40" i="10"/>
  <c r="AA40" i="10"/>
  <c r="Z39" i="10"/>
  <c r="AB39" i="10"/>
  <c r="AC38" i="10"/>
  <c r="X38" i="10"/>
  <c r="U38" i="10"/>
  <c r="T38" i="10"/>
  <c r="R38" i="10"/>
  <c r="S54" i="10" s="1"/>
  <c r="Q38" i="10"/>
  <c r="P38" i="10"/>
  <c r="N38" i="10"/>
  <c r="O42" i="10" s="1"/>
  <c r="M38" i="10"/>
  <c r="L38" i="10"/>
  <c r="J38" i="10"/>
  <c r="K46" i="10" s="1"/>
  <c r="I38" i="10"/>
  <c r="H38" i="10"/>
  <c r="E38" i="10"/>
  <c r="D38" i="10"/>
  <c r="Z37" i="10"/>
  <c r="AA37" i="10"/>
  <c r="Z36" i="10"/>
  <c r="Z35" i="10"/>
  <c r="AC34" i="10"/>
  <c r="X34" i="10"/>
  <c r="U34" i="10"/>
  <c r="T34" i="10"/>
  <c r="Q34" i="10"/>
  <c r="P34" i="10"/>
  <c r="N34" i="10"/>
  <c r="O46" i="10" s="1"/>
  <c r="M34" i="10"/>
  <c r="L34" i="10"/>
  <c r="I34" i="10"/>
  <c r="H34" i="10"/>
  <c r="E34" i="10"/>
  <c r="D34" i="10"/>
  <c r="AA56" i="10" l="1"/>
  <c r="F50" i="10"/>
  <c r="G38" i="10" s="1"/>
  <c r="Y57" i="10"/>
  <c r="Z34" i="10"/>
  <c r="N54" i="10"/>
  <c r="O50" i="10" s="1"/>
  <c r="F42" i="10"/>
  <c r="AA53" i="10"/>
  <c r="J34" i="10"/>
  <c r="K50" i="10" s="1"/>
  <c r="Y25" i="10"/>
  <c r="AA55" i="10"/>
  <c r="AB44" i="10"/>
  <c r="AA25" i="10"/>
  <c r="Y21" i="10"/>
  <c r="G9" i="10"/>
  <c r="Y13" i="10"/>
  <c r="G17" i="10"/>
  <c r="AA17" i="10"/>
  <c r="AA9" i="10"/>
  <c r="Z42" i="10"/>
  <c r="V34" i="10"/>
  <c r="W38" i="10" s="1"/>
  <c r="Z38" i="10"/>
  <c r="AA35" i="10"/>
  <c r="Z54" i="10"/>
  <c r="J46" i="10"/>
  <c r="K38" i="10" s="1"/>
  <c r="Z46" i="10"/>
  <c r="Y50" i="10"/>
  <c r="AB50" i="10"/>
  <c r="F34" i="10"/>
  <c r="Y46" i="10"/>
  <c r="G42" i="10"/>
  <c r="Y54" i="10"/>
  <c r="Z50" i="10"/>
  <c r="Y42" i="10"/>
  <c r="AB35" i="10"/>
  <c r="Y36" i="10"/>
  <c r="AA36" i="10"/>
  <c r="AB37" i="10"/>
  <c r="Y38" i="10"/>
  <c r="Y39" i="10"/>
  <c r="AA39" i="10"/>
  <c r="AB40" i="10"/>
  <c r="AB38" i="10" s="1"/>
  <c r="Y41" i="10"/>
  <c r="AA41" i="10"/>
  <c r="AB43" i="10"/>
  <c r="Y44" i="10"/>
  <c r="AA44" i="10"/>
  <c r="AA42" i="10" s="1"/>
  <c r="AB45" i="10"/>
  <c r="G46" i="10"/>
  <c r="Y47" i="10"/>
  <c r="AA47" i="10"/>
  <c r="AB48" i="10"/>
  <c r="AB46" i="10" s="1"/>
  <c r="Y49" i="10"/>
  <c r="AA49" i="10"/>
  <c r="Y52" i="10"/>
  <c r="AA52" i="10"/>
  <c r="AA50" i="10" s="1"/>
  <c r="G54" i="10"/>
  <c r="Y55" i="10"/>
  <c r="AB56" i="10"/>
  <c r="AB54" i="10" s="1"/>
  <c r="AA57" i="10"/>
  <c r="AA54" i="10" s="1"/>
  <c r="Y35" i="10"/>
  <c r="Y37" i="10"/>
  <c r="Y40" i="10"/>
  <c r="Y43" i="10"/>
  <c r="Y45" i="10"/>
  <c r="Y48" i="10"/>
  <c r="Y51" i="10"/>
  <c r="Y53" i="10"/>
  <c r="Y56" i="10"/>
  <c r="V86" i="10"/>
  <c r="V85" i="10"/>
  <c r="V84" i="10"/>
  <c r="V82" i="10"/>
  <c r="V81" i="10"/>
  <c r="V80" i="10"/>
  <c r="V78" i="10"/>
  <c r="V77" i="10"/>
  <c r="V76" i="10"/>
  <c r="V75" i="10" s="1"/>
  <c r="V74" i="10"/>
  <c r="V73" i="10"/>
  <c r="V72" i="10"/>
  <c r="V70" i="10"/>
  <c r="V69" i="10"/>
  <c r="V68" i="10"/>
  <c r="V65" i="10"/>
  <c r="V66" i="10"/>
  <c r="V64" i="10"/>
  <c r="R86" i="10"/>
  <c r="R85" i="10"/>
  <c r="R84" i="10"/>
  <c r="R82" i="10"/>
  <c r="R81" i="10"/>
  <c r="R80" i="10"/>
  <c r="R78" i="10"/>
  <c r="R77" i="10"/>
  <c r="R76" i="10"/>
  <c r="R75" i="10" s="1"/>
  <c r="R74" i="10"/>
  <c r="R73" i="10"/>
  <c r="R72" i="10"/>
  <c r="R70" i="10"/>
  <c r="R69" i="10"/>
  <c r="R68" i="10"/>
  <c r="R65" i="10"/>
  <c r="R66" i="10"/>
  <c r="R64" i="10"/>
  <c r="N86" i="10"/>
  <c r="N85" i="10"/>
  <c r="N84" i="10"/>
  <c r="N82" i="10"/>
  <c r="N81" i="10"/>
  <c r="N80" i="10"/>
  <c r="N78" i="10"/>
  <c r="N77" i="10"/>
  <c r="N76" i="10"/>
  <c r="N75" i="10" s="1"/>
  <c r="N74" i="10"/>
  <c r="N73" i="10"/>
  <c r="N72" i="10"/>
  <c r="N70" i="10"/>
  <c r="N69" i="10"/>
  <c r="N68" i="10"/>
  <c r="N65" i="10"/>
  <c r="N66" i="10"/>
  <c r="N64" i="10"/>
  <c r="I63" i="10"/>
  <c r="J86" i="10"/>
  <c r="J85" i="10"/>
  <c r="J84" i="10"/>
  <c r="J82" i="10"/>
  <c r="J81" i="10"/>
  <c r="J80" i="10"/>
  <c r="J78" i="10"/>
  <c r="J77" i="10"/>
  <c r="J76" i="10"/>
  <c r="J75" i="10" s="1"/>
  <c r="J74" i="10"/>
  <c r="J73" i="10"/>
  <c r="J72" i="10"/>
  <c r="J70" i="10"/>
  <c r="J69" i="10"/>
  <c r="J68" i="10"/>
  <c r="J66" i="10"/>
  <c r="J65" i="10"/>
  <c r="J64" i="10"/>
  <c r="F86" i="10"/>
  <c r="F85" i="10"/>
  <c r="F84" i="10"/>
  <c r="F82" i="10"/>
  <c r="F81" i="10"/>
  <c r="F80" i="10"/>
  <c r="F78" i="10"/>
  <c r="F77" i="10"/>
  <c r="F76" i="10"/>
  <c r="F75" i="10" s="1"/>
  <c r="F74" i="10"/>
  <c r="F73" i="10"/>
  <c r="F72" i="10"/>
  <c r="F70" i="10"/>
  <c r="F69" i="10"/>
  <c r="F68" i="10"/>
  <c r="F65" i="10"/>
  <c r="F66" i="10"/>
  <c r="F64" i="10"/>
  <c r="D75" i="10"/>
  <c r="AA34" i="10" l="1"/>
  <c r="Y34" i="10"/>
  <c r="AA46" i="10"/>
  <c r="AB42" i="10"/>
  <c r="AA38" i="10"/>
  <c r="AB34" i="10"/>
  <c r="Z86" i="10"/>
  <c r="Y86" i="10"/>
  <c r="AB86" i="10"/>
  <c r="Z85" i="10"/>
  <c r="AA85" i="10"/>
  <c r="Z84" i="10"/>
  <c r="AA84" i="10"/>
  <c r="AB84" i="10"/>
  <c r="AC83" i="10"/>
  <c r="X83" i="10"/>
  <c r="V83" i="10"/>
  <c r="W75" i="10" s="1"/>
  <c r="U83" i="10"/>
  <c r="T83" i="10"/>
  <c r="R83" i="10"/>
  <c r="S67" i="10" s="1"/>
  <c r="Q83" i="10"/>
  <c r="P83" i="10"/>
  <c r="N83" i="10"/>
  <c r="O79" i="10" s="1"/>
  <c r="M83" i="10"/>
  <c r="L83" i="10"/>
  <c r="J83" i="10"/>
  <c r="I83" i="10"/>
  <c r="H83" i="10"/>
  <c r="F83" i="10"/>
  <c r="E83" i="10"/>
  <c r="D83" i="10"/>
  <c r="Z82" i="10"/>
  <c r="AA82" i="10"/>
  <c r="AB82" i="10"/>
  <c r="Z81" i="10"/>
  <c r="AB81" i="10"/>
  <c r="Z80" i="10"/>
  <c r="R79" i="10"/>
  <c r="S75" i="10" s="1"/>
  <c r="AA80" i="10"/>
  <c r="AB80" i="10"/>
  <c r="AC79" i="10"/>
  <c r="X79" i="10"/>
  <c r="V79" i="10"/>
  <c r="W71" i="10" s="1"/>
  <c r="U79" i="10"/>
  <c r="T79" i="10"/>
  <c r="Q79" i="10"/>
  <c r="P79" i="10"/>
  <c r="N79" i="10"/>
  <c r="O83" i="10" s="1"/>
  <c r="M79" i="10"/>
  <c r="L79" i="10"/>
  <c r="J79" i="10"/>
  <c r="I79" i="10"/>
  <c r="H79" i="10"/>
  <c r="F79" i="10"/>
  <c r="E79" i="10"/>
  <c r="D79" i="10"/>
  <c r="Z78" i="10"/>
  <c r="AB78" i="10"/>
  <c r="Z77" i="10"/>
  <c r="AA77" i="10"/>
  <c r="AB77" i="10"/>
  <c r="Z76" i="10"/>
  <c r="AB76" i="10"/>
  <c r="AC75" i="10"/>
  <c r="X75" i="10"/>
  <c r="W83" i="10"/>
  <c r="U75" i="10"/>
  <c r="T75" i="10"/>
  <c r="S79" i="10"/>
  <c r="Q75" i="10"/>
  <c r="P75" i="10"/>
  <c r="M75" i="10"/>
  <c r="L75" i="10"/>
  <c r="I75" i="10"/>
  <c r="H75" i="10"/>
  <c r="E75" i="10"/>
  <c r="Z74" i="10"/>
  <c r="Y74" i="10"/>
  <c r="AA74" i="10"/>
  <c r="Z73" i="10"/>
  <c r="AB73" i="10"/>
  <c r="Z72" i="10"/>
  <c r="AA72" i="10"/>
  <c r="AC71" i="10"/>
  <c r="X71" i="10"/>
  <c r="V71" i="10"/>
  <c r="W79" i="10" s="1"/>
  <c r="U71" i="10"/>
  <c r="T71" i="10"/>
  <c r="R71" i="10"/>
  <c r="S63" i="10" s="1"/>
  <c r="Q71" i="10"/>
  <c r="P71" i="10"/>
  <c r="N71" i="10"/>
  <c r="O67" i="10" s="1"/>
  <c r="M71" i="10"/>
  <c r="L71" i="10"/>
  <c r="K71" i="10"/>
  <c r="J71" i="10"/>
  <c r="K83" i="10" s="1"/>
  <c r="I71" i="10"/>
  <c r="H71" i="10"/>
  <c r="G71" i="10"/>
  <c r="F71" i="10"/>
  <c r="E71" i="10"/>
  <c r="D71" i="10"/>
  <c r="Z70" i="10"/>
  <c r="AB70" i="10"/>
  <c r="Z69" i="10"/>
  <c r="AA69" i="10"/>
  <c r="Z68" i="10"/>
  <c r="AB68" i="10"/>
  <c r="AC67" i="10"/>
  <c r="X67" i="10"/>
  <c r="V67" i="10"/>
  <c r="U67" i="10"/>
  <c r="T67" i="10"/>
  <c r="R67" i="10"/>
  <c r="S83" i="10" s="1"/>
  <c r="Q67" i="10"/>
  <c r="P67" i="10"/>
  <c r="N67" i="10"/>
  <c r="O71" i="10" s="1"/>
  <c r="M67" i="10"/>
  <c r="L67" i="10"/>
  <c r="K67" i="10"/>
  <c r="J67" i="10"/>
  <c r="K75" i="10" s="1"/>
  <c r="I67" i="10"/>
  <c r="H67" i="10"/>
  <c r="G67" i="10"/>
  <c r="F67" i="10"/>
  <c r="G79" i="10" s="1"/>
  <c r="E67" i="10"/>
  <c r="D67" i="10"/>
  <c r="Z66" i="10"/>
  <c r="AA66" i="10"/>
  <c r="Z65" i="10"/>
  <c r="AB65" i="10"/>
  <c r="Z64" i="10"/>
  <c r="AA64" i="10"/>
  <c r="AC63" i="10"/>
  <c r="X63" i="10"/>
  <c r="W63" i="10"/>
  <c r="V63" i="10"/>
  <c r="W67" i="10" s="1"/>
  <c r="U63" i="10"/>
  <c r="T63" i="10"/>
  <c r="R63" i="10"/>
  <c r="S71" i="10" s="1"/>
  <c r="Q63" i="10"/>
  <c r="P63" i="10"/>
  <c r="O63" i="10"/>
  <c r="N63" i="10"/>
  <c r="O75" i="10" s="1"/>
  <c r="M63" i="10"/>
  <c r="L63" i="10"/>
  <c r="K63" i="10"/>
  <c r="J63" i="10"/>
  <c r="K79" i="10" s="1"/>
  <c r="H63" i="10"/>
  <c r="G63" i="10"/>
  <c r="F63" i="10"/>
  <c r="E63" i="10"/>
  <c r="D63" i="10"/>
  <c r="AB79" i="10" l="1"/>
  <c r="Y79" i="10"/>
  <c r="Z67" i="10"/>
  <c r="Z63" i="10"/>
  <c r="Y75" i="10"/>
  <c r="Z75" i="10"/>
  <c r="Z83" i="10"/>
  <c r="Z71" i="10"/>
  <c r="Y63" i="10"/>
  <c r="AB75" i="10"/>
  <c r="Y83" i="10"/>
  <c r="Z79" i="10"/>
  <c r="Y71" i="10"/>
  <c r="AB64" i="10"/>
  <c r="Y65" i="10"/>
  <c r="AA65" i="10"/>
  <c r="AA63" i="10" s="1"/>
  <c r="AB66" i="10"/>
  <c r="Y67" i="10"/>
  <c r="Y68" i="10"/>
  <c r="AA68" i="10"/>
  <c r="AB69" i="10"/>
  <c r="AB67" i="10" s="1"/>
  <c r="Y70" i="10"/>
  <c r="AA70" i="10"/>
  <c r="AB72" i="10"/>
  <c r="Y73" i="10"/>
  <c r="AA73" i="10"/>
  <c r="AA71" i="10" s="1"/>
  <c r="AB74" i="10"/>
  <c r="G75" i="10"/>
  <c r="Y76" i="10"/>
  <c r="AA76" i="10"/>
  <c r="Y78" i="10"/>
  <c r="AA78" i="10"/>
  <c r="Y81" i="10"/>
  <c r="AA81" i="10"/>
  <c r="AA79" i="10" s="1"/>
  <c r="G83" i="10"/>
  <c r="Y84" i="10"/>
  <c r="AB85" i="10"/>
  <c r="AB83" i="10" s="1"/>
  <c r="AA86" i="10"/>
  <c r="AA83" i="10" s="1"/>
  <c r="Y64" i="10"/>
  <c r="Y66" i="10"/>
  <c r="Y69" i="10"/>
  <c r="Y72" i="10"/>
  <c r="Y77" i="10"/>
  <c r="Y80" i="10"/>
  <c r="Y82" i="10"/>
  <c r="Y85" i="10"/>
  <c r="V116" i="10"/>
  <c r="V115" i="10"/>
  <c r="V114" i="10"/>
  <c r="V112" i="10"/>
  <c r="V111" i="10"/>
  <c r="V110" i="10"/>
  <c r="V108" i="10"/>
  <c r="V107" i="10"/>
  <c r="V106" i="10"/>
  <c r="V104" i="10"/>
  <c r="V103" i="10"/>
  <c r="V102" i="10"/>
  <c r="V100" i="10"/>
  <c r="V99" i="10"/>
  <c r="V98" i="10"/>
  <c r="V95" i="10"/>
  <c r="V96" i="10"/>
  <c r="V94" i="10"/>
  <c r="R116" i="10"/>
  <c r="R115" i="10"/>
  <c r="R114" i="10"/>
  <c r="R112" i="10"/>
  <c r="R111" i="10"/>
  <c r="R110" i="10"/>
  <c r="R108" i="10"/>
  <c r="R107" i="10"/>
  <c r="R106" i="10"/>
  <c r="R104" i="10"/>
  <c r="R103" i="10"/>
  <c r="R102" i="10"/>
  <c r="R100" i="10"/>
  <c r="R99" i="10"/>
  <c r="R98" i="10"/>
  <c r="R95" i="10"/>
  <c r="R96" i="10"/>
  <c r="R94" i="10"/>
  <c r="N116" i="10"/>
  <c r="N115" i="10"/>
  <c r="N114" i="10"/>
  <c r="N112" i="10"/>
  <c r="N111" i="10"/>
  <c r="N110" i="10"/>
  <c r="N108" i="10"/>
  <c r="N107" i="10"/>
  <c r="N106" i="10"/>
  <c r="N104" i="10"/>
  <c r="N103" i="10"/>
  <c r="N102" i="10"/>
  <c r="N100" i="10"/>
  <c r="N99" i="10"/>
  <c r="N98" i="10"/>
  <c r="N95" i="10"/>
  <c r="N96" i="10"/>
  <c r="N94" i="10"/>
  <c r="J116" i="10"/>
  <c r="J115" i="10"/>
  <c r="J114" i="10"/>
  <c r="J112" i="10"/>
  <c r="J111" i="10"/>
  <c r="J110" i="10"/>
  <c r="J108" i="10"/>
  <c r="J107" i="10"/>
  <c r="J106" i="10"/>
  <c r="J104" i="10"/>
  <c r="J103" i="10"/>
  <c r="J102" i="10"/>
  <c r="J100" i="10"/>
  <c r="J99" i="10"/>
  <c r="J98" i="10"/>
  <c r="J95" i="10"/>
  <c r="J96" i="10"/>
  <c r="J94" i="10"/>
  <c r="F116" i="10"/>
  <c r="F115" i="10"/>
  <c r="F114" i="10"/>
  <c r="F112" i="10"/>
  <c r="F111" i="10"/>
  <c r="F110" i="10"/>
  <c r="F108" i="10"/>
  <c r="F107" i="10"/>
  <c r="F106" i="10"/>
  <c r="F104" i="10"/>
  <c r="F103" i="10"/>
  <c r="F102" i="10"/>
  <c r="F100" i="10"/>
  <c r="F99" i="10"/>
  <c r="F98" i="10"/>
  <c r="F95" i="10"/>
  <c r="F96" i="10"/>
  <c r="AB71" i="10" l="1"/>
  <c r="AA67" i="10"/>
  <c r="AB63" i="10"/>
  <c r="AA75" i="10"/>
  <c r="F94" i="10"/>
  <c r="Z116" i="10"/>
  <c r="AB116" i="10"/>
  <c r="Z115" i="10"/>
  <c r="Z113" i="10" s="1"/>
  <c r="AA115" i="10"/>
  <c r="Z114" i="10"/>
  <c r="AB114" i="10"/>
  <c r="AC113" i="10"/>
  <c r="X113" i="10"/>
  <c r="V113" i="10"/>
  <c r="W105" i="10" s="1"/>
  <c r="U113" i="10"/>
  <c r="T113" i="10"/>
  <c r="R113" i="10"/>
  <c r="Q113" i="10"/>
  <c r="P113" i="10"/>
  <c r="N113" i="10"/>
  <c r="O109" i="10" s="1"/>
  <c r="M113" i="10"/>
  <c r="L113" i="10"/>
  <c r="J113" i="10"/>
  <c r="K101" i="10" s="1"/>
  <c r="I113" i="10"/>
  <c r="H113" i="10"/>
  <c r="F113" i="10"/>
  <c r="E113" i="10"/>
  <c r="D113" i="10"/>
  <c r="Z112" i="10"/>
  <c r="AB112" i="10"/>
  <c r="Z111" i="10"/>
  <c r="AB111" i="10"/>
  <c r="Z110" i="10"/>
  <c r="R109" i="10"/>
  <c r="S105" i="10" s="1"/>
  <c r="AB110" i="10"/>
  <c r="AC109" i="10"/>
  <c r="X109" i="10"/>
  <c r="U109" i="10"/>
  <c r="T109" i="10"/>
  <c r="Q109" i="10"/>
  <c r="P109" i="10"/>
  <c r="M109" i="10"/>
  <c r="L109" i="10"/>
  <c r="I109" i="10"/>
  <c r="H109" i="10"/>
  <c r="E109" i="10"/>
  <c r="D109" i="10"/>
  <c r="Z108" i="10"/>
  <c r="Z107" i="10"/>
  <c r="Z106" i="10"/>
  <c r="V105" i="10"/>
  <c r="W113" i="10" s="1"/>
  <c r="R105" i="10"/>
  <c r="S109" i="10" s="1"/>
  <c r="N105" i="10"/>
  <c r="O93" i="10" s="1"/>
  <c r="J105" i="10"/>
  <c r="K97" i="10" s="1"/>
  <c r="F105" i="10"/>
  <c r="G101" i="10" s="1"/>
  <c r="AC105" i="10"/>
  <c r="X105" i="10"/>
  <c r="U105" i="10"/>
  <c r="T105" i="10"/>
  <c r="Q105" i="10"/>
  <c r="P105" i="10"/>
  <c r="M105" i="10"/>
  <c r="L105" i="10"/>
  <c r="I105" i="10"/>
  <c r="H105" i="10"/>
  <c r="E105" i="10"/>
  <c r="D105" i="10"/>
  <c r="Z104" i="10"/>
  <c r="Z103" i="10"/>
  <c r="Z102" i="10"/>
  <c r="R101" i="10"/>
  <c r="S93" i="10" s="1"/>
  <c r="N101" i="10"/>
  <c r="O97" i="10" s="1"/>
  <c r="AC101" i="10"/>
  <c r="X101" i="10"/>
  <c r="U101" i="10"/>
  <c r="T101" i="10"/>
  <c r="Q101" i="10"/>
  <c r="P101" i="10"/>
  <c r="M101" i="10"/>
  <c r="L101" i="10"/>
  <c r="J101" i="10"/>
  <c r="K113" i="10" s="1"/>
  <c r="I101" i="10"/>
  <c r="H101" i="10"/>
  <c r="E101" i="10"/>
  <c r="D101" i="10"/>
  <c r="Z100" i="10"/>
  <c r="Z99" i="10"/>
  <c r="Z98" i="10"/>
  <c r="R97" i="10"/>
  <c r="S113" i="10" s="1"/>
  <c r="J97" i="10"/>
  <c r="K105" i="10" s="1"/>
  <c r="AC97" i="10"/>
  <c r="X97" i="10"/>
  <c r="V97" i="10"/>
  <c r="U97" i="10"/>
  <c r="T97" i="10"/>
  <c r="S97" i="10"/>
  <c r="Q97" i="10"/>
  <c r="P97" i="10"/>
  <c r="N97" i="10"/>
  <c r="O101" i="10" s="1"/>
  <c r="M97" i="10"/>
  <c r="L97" i="10"/>
  <c r="I97" i="10"/>
  <c r="H97" i="10"/>
  <c r="F97" i="10"/>
  <c r="G109" i="10" s="1"/>
  <c r="E97" i="10"/>
  <c r="D97" i="10"/>
  <c r="Z96" i="10"/>
  <c r="Z95" i="10"/>
  <c r="Z94" i="10"/>
  <c r="V93" i="10"/>
  <c r="W97" i="10" s="1"/>
  <c r="R93" i="10"/>
  <c r="S101" i="10" s="1"/>
  <c r="J93" i="10"/>
  <c r="K109" i="10" s="1"/>
  <c r="AC93" i="10"/>
  <c r="X93" i="10"/>
  <c r="W93" i="10"/>
  <c r="U93" i="10"/>
  <c r="T93" i="10"/>
  <c r="Q93" i="10"/>
  <c r="P93" i="10"/>
  <c r="N93" i="10"/>
  <c r="O105" i="10" s="1"/>
  <c r="M93" i="10"/>
  <c r="L93" i="10"/>
  <c r="I93" i="10"/>
  <c r="H93" i="10"/>
  <c r="G93" i="10"/>
  <c r="E93" i="10"/>
  <c r="D93" i="10"/>
  <c r="Y113" i="10" l="1"/>
  <c r="Z93" i="10"/>
  <c r="Z105" i="10"/>
  <c r="Z97" i="10"/>
  <c r="AB109" i="10"/>
  <c r="AA99" i="10"/>
  <c r="AB102" i="10"/>
  <c r="AB94" i="10"/>
  <c r="AB95" i="10"/>
  <c r="AB96" i="10"/>
  <c r="AB103" i="10"/>
  <c r="AB104" i="10"/>
  <c r="AA107" i="10"/>
  <c r="V101" i="10"/>
  <c r="W109" i="10" s="1"/>
  <c r="Y105" i="10"/>
  <c r="N109" i="10"/>
  <c r="O113" i="10" s="1"/>
  <c r="V109" i="10"/>
  <c r="W101" i="10" s="1"/>
  <c r="F93" i="10"/>
  <c r="Y93" i="10" s="1"/>
  <c r="AA94" i="10"/>
  <c r="AA96" i="10"/>
  <c r="AB98" i="10"/>
  <c r="AB99" i="10"/>
  <c r="AB100" i="10"/>
  <c r="F101" i="10"/>
  <c r="Y101" i="10" s="1"/>
  <c r="AA102" i="10"/>
  <c r="Z101" i="10"/>
  <c r="AA104" i="10"/>
  <c r="AB106" i="10"/>
  <c r="AB107" i="10"/>
  <c r="AB108" i="10"/>
  <c r="AA110" i="10"/>
  <c r="Z109" i="10"/>
  <c r="AA112" i="10"/>
  <c r="Y95" i="10"/>
  <c r="AA95" i="10"/>
  <c r="Y97" i="10"/>
  <c r="Y98" i="10"/>
  <c r="AA98" i="10"/>
  <c r="Y100" i="10"/>
  <c r="AA100" i="10"/>
  <c r="Y103" i="10"/>
  <c r="AA103" i="10"/>
  <c r="Y106" i="10"/>
  <c r="AA106" i="10"/>
  <c r="Y108" i="10"/>
  <c r="AA108" i="10"/>
  <c r="F109" i="10"/>
  <c r="J109" i="10"/>
  <c r="K93" i="10" s="1"/>
  <c r="Y111" i="10"/>
  <c r="AA111" i="10"/>
  <c r="Y114" i="10"/>
  <c r="AA114" i="10"/>
  <c r="AB115" i="10"/>
  <c r="AB113" i="10" s="1"/>
  <c r="Y116" i="10"/>
  <c r="AA116" i="10"/>
  <c r="Y94" i="10"/>
  <c r="Y96" i="10"/>
  <c r="Y99" i="10"/>
  <c r="Y102" i="10"/>
  <c r="Y104" i="10"/>
  <c r="Y107" i="10"/>
  <c r="Y110" i="10"/>
  <c r="Y112" i="10"/>
  <c r="Y115" i="10"/>
  <c r="V28" i="9"/>
  <c r="V27" i="9"/>
  <c r="V26" i="9"/>
  <c r="V24" i="9"/>
  <c r="V23" i="9"/>
  <c r="V22" i="9"/>
  <c r="V20" i="9"/>
  <c r="V19" i="9"/>
  <c r="V18" i="9"/>
  <c r="V16" i="9"/>
  <c r="V15" i="9"/>
  <c r="V14" i="9"/>
  <c r="V12" i="9"/>
  <c r="V11" i="9"/>
  <c r="V10" i="9"/>
  <c r="V7" i="9"/>
  <c r="V8" i="9"/>
  <c r="V6" i="9"/>
  <c r="R28" i="9"/>
  <c r="R27" i="9"/>
  <c r="R26" i="9"/>
  <c r="R24" i="9"/>
  <c r="R23" i="9"/>
  <c r="R22" i="9"/>
  <c r="R20" i="9"/>
  <c r="R19" i="9"/>
  <c r="R18" i="9"/>
  <c r="R16" i="9"/>
  <c r="R15" i="9"/>
  <c r="R14" i="9"/>
  <c r="R12" i="9"/>
  <c r="R11" i="9"/>
  <c r="R10" i="9"/>
  <c r="R7" i="9"/>
  <c r="R8" i="9"/>
  <c r="R6" i="9"/>
  <c r="N28" i="9"/>
  <c r="N27" i="9"/>
  <c r="N26" i="9"/>
  <c r="N24" i="9"/>
  <c r="N23" i="9"/>
  <c r="N22" i="9"/>
  <c r="N20" i="9"/>
  <c r="N19" i="9"/>
  <c r="N18" i="9"/>
  <c r="N16" i="9"/>
  <c r="N15" i="9"/>
  <c r="N14" i="9"/>
  <c r="N12" i="9"/>
  <c r="N11" i="9"/>
  <c r="N10" i="9"/>
  <c r="N7" i="9"/>
  <c r="N8" i="9"/>
  <c r="N6" i="9"/>
  <c r="J28" i="9"/>
  <c r="J27" i="9"/>
  <c r="J26" i="9"/>
  <c r="J24" i="9"/>
  <c r="J23" i="9"/>
  <c r="J22" i="9"/>
  <c r="J20" i="9"/>
  <c r="J19" i="9"/>
  <c r="J18" i="9"/>
  <c r="J16" i="9"/>
  <c r="J15" i="9"/>
  <c r="J14" i="9"/>
  <c r="J12" i="9"/>
  <c r="J11" i="9"/>
  <c r="J10" i="9"/>
  <c r="J7" i="9"/>
  <c r="J8" i="9"/>
  <c r="J6" i="9"/>
  <c r="F28" i="9"/>
  <c r="F27" i="9"/>
  <c r="F26" i="9"/>
  <c r="F24" i="9"/>
  <c r="F23" i="9"/>
  <c r="F22" i="9"/>
  <c r="F20" i="9"/>
  <c r="F19" i="9"/>
  <c r="F18" i="9"/>
  <c r="F16" i="9"/>
  <c r="F15" i="9"/>
  <c r="F14" i="9"/>
  <c r="F12" i="9"/>
  <c r="F11" i="9"/>
  <c r="F10" i="9"/>
  <c r="F7" i="9"/>
  <c r="F8" i="9"/>
  <c r="F6" i="9"/>
  <c r="G113" i="10" l="1"/>
  <c r="AA109" i="10"/>
  <c r="AA101" i="10"/>
  <c r="AA93" i="10"/>
  <c r="G105" i="10"/>
  <c r="AB101" i="10"/>
  <c r="AB93" i="10"/>
  <c r="AA113" i="10"/>
  <c r="AB97" i="10"/>
  <c r="AB105" i="10"/>
  <c r="AA105" i="10"/>
  <c r="Y109" i="10"/>
  <c r="G97" i="10"/>
  <c r="AA97" i="10"/>
  <c r="Z28" i="9"/>
  <c r="Y28" i="9"/>
  <c r="AB28" i="9"/>
  <c r="Z27" i="9"/>
  <c r="AA27" i="9"/>
  <c r="Z26" i="9"/>
  <c r="AA26" i="9"/>
  <c r="AB26" i="9"/>
  <c r="AC25" i="9"/>
  <c r="X25" i="9"/>
  <c r="V25" i="9"/>
  <c r="U25" i="9"/>
  <c r="T25" i="9"/>
  <c r="R25" i="9"/>
  <c r="S9" i="9" s="1"/>
  <c r="Q25" i="9"/>
  <c r="P25" i="9"/>
  <c r="N25" i="9"/>
  <c r="O21" i="9" s="1"/>
  <c r="M25" i="9"/>
  <c r="L25" i="9"/>
  <c r="J25" i="9"/>
  <c r="K13" i="9" s="1"/>
  <c r="I25" i="9"/>
  <c r="H25" i="9"/>
  <c r="F25" i="9"/>
  <c r="E25" i="9"/>
  <c r="D25" i="9"/>
  <c r="Z24" i="9"/>
  <c r="AA24" i="9"/>
  <c r="AB24" i="9"/>
  <c r="Z23" i="9"/>
  <c r="V21" i="9"/>
  <c r="W13" i="9" s="1"/>
  <c r="AB23" i="9"/>
  <c r="Z22" i="9"/>
  <c r="R21" i="9"/>
  <c r="S17" i="9" s="1"/>
  <c r="AA22" i="9"/>
  <c r="AB22" i="9"/>
  <c r="AC21" i="9"/>
  <c r="X21" i="9"/>
  <c r="U21" i="9"/>
  <c r="T21" i="9"/>
  <c r="Q21" i="9"/>
  <c r="P21" i="9"/>
  <c r="N21" i="9"/>
  <c r="O25" i="9" s="1"/>
  <c r="M21" i="9"/>
  <c r="L21" i="9"/>
  <c r="I21" i="9"/>
  <c r="H21" i="9"/>
  <c r="F21" i="9"/>
  <c r="E21" i="9"/>
  <c r="D21" i="9"/>
  <c r="Z20" i="9"/>
  <c r="AB20" i="9"/>
  <c r="Z19" i="9"/>
  <c r="AA19" i="9"/>
  <c r="AB19" i="9"/>
  <c r="Z18" i="9"/>
  <c r="AB18" i="9"/>
  <c r="AC17" i="9"/>
  <c r="X17" i="9"/>
  <c r="W17" i="9"/>
  <c r="V17" i="9"/>
  <c r="W25" i="9" s="1"/>
  <c r="U17" i="9"/>
  <c r="T17" i="9"/>
  <c r="R17" i="9"/>
  <c r="S21" i="9" s="1"/>
  <c r="Q17" i="9"/>
  <c r="P17" i="9"/>
  <c r="N17" i="9"/>
  <c r="M17" i="9"/>
  <c r="L17" i="9"/>
  <c r="J17" i="9"/>
  <c r="K9" i="9" s="1"/>
  <c r="I17" i="9"/>
  <c r="H17" i="9"/>
  <c r="F17" i="9"/>
  <c r="E17" i="9"/>
  <c r="D17" i="9"/>
  <c r="Z16" i="9"/>
  <c r="AA16" i="9"/>
  <c r="AB16" i="9"/>
  <c r="Z15" i="9"/>
  <c r="AB15" i="9"/>
  <c r="Z14" i="9"/>
  <c r="Y14" i="9"/>
  <c r="AA14" i="9"/>
  <c r="AC13" i="9"/>
  <c r="X13" i="9"/>
  <c r="V13" i="9"/>
  <c r="W21" i="9" s="1"/>
  <c r="U13" i="9"/>
  <c r="T13" i="9"/>
  <c r="R13" i="9"/>
  <c r="Q13" i="9"/>
  <c r="P13" i="9"/>
  <c r="N13" i="9"/>
  <c r="M13" i="9"/>
  <c r="L13" i="9"/>
  <c r="J13" i="9"/>
  <c r="K25" i="9" s="1"/>
  <c r="I13" i="9"/>
  <c r="H13" i="9"/>
  <c r="F13" i="9"/>
  <c r="E13" i="9"/>
  <c r="D13" i="9"/>
  <c r="Z12" i="9"/>
  <c r="AB12" i="9"/>
  <c r="Z11" i="9"/>
  <c r="AA11" i="9"/>
  <c r="Z10" i="9"/>
  <c r="AB10" i="9"/>
  <c r="AC9" i="9"/>
  <c r="X9" i="9"/>
  <c r="V9" i="9"/>
  <c r="U9" i="9"/>
  <c r="T9" i="9"/>
  <c r="R9" i="9"/>
  <c r="S25" i="9" s="1"/>
  <c r="Q9" i="9"/>
  <c r="P9" i="9"/>
  <c r="O9" i="9"/>
  <c r="N9" i="9"/>
  <c r="O13" i="9" s="1"/>
  <c r="M9" i="9"/>
  <c r="L9" i="9"/>
  <c r="J9" i="9"/>
  <c r="K17" i="9" s="1"/>
  <c r="I9" i="9"/>
  <c r="H9" i="9"/>
  <c r="G9" i="9"/>
  <c r="F9" i="9"/>
  <c r="G21" i="9" s="1"/>
  <c r="E9" i="9"/>
  <c r="D9" i="9"/>
  <c r="Z8" i="9"/>
  <c r="AA8" i="9"/>
  <c r="Z7" i="9"/>
  <c r="AB7" i="9"/>
  <c r="Z6" i="9"/>
  <c r="Z5" i="9" s="1"/>
  <c r="AA6" i="9"/>
  <c r="AC5" i="9"/>
  <c r="X5" i="9"/>
  <c r="W5" i="9"/>
  <c r="V5" i="9"/>
  <c r="W9" i="9" s="1"/>
  <c r="U5" i="9"/>
  <c r="T5" i="9"/>
  <c r="S5" i="9"/>
  <c r="R5" i="9"/>
  <c r="S13" i="9" s="1"/>
  <c r="Q5" i="9"/>
  <c r="P5" i="9"/>
  <c r="O5" i="9"/>
  <c r="N5" i="9"/>
  <c r="O17" i="9" s="1"/>
  <c r="M5" i="9"/>
  <c r="L5" i="9"/>
  <c r="J5" i="9"/>
  <c r="K21" i="9" s="1"/>
  <c r="I5" i="9"/>
  <c r="H5" i="9"/>
  <c r="G5" i="9"/>
  <c r="F5" i="9"/>
  <c r="E5" i="9"/>
  <c r="D5" i="9"/>
  <c r="D34" i="9"/>
  <c r="E34" i="9"/>
  <c r="H34" i="9"/>
  <c r="I34" i="9"/>
  <c r="L34" i="9"/>
  <c r="M34" i="9"/>
  <c r="P34" i="9"/>
  <c r="Q34" i="9"/>
  <c r="T34" i="9"/>
  <c r="U34" i="9"/>
  <c r="X34" i="9"/>
  <c r="AC34" i="9"/>
  <c r="F35" i="9"/>
  <c r="J35" i="9"/>
  <c r="N35" i="9"/>
  <c r="R35" i="9"/>
  <c r="V35" i="9"/>
  <c r="Z35" i="9"/>
  <c r="Z34" i="9" s="1"/>
  <c r="F36" i="9"/>
  <c r="AA36" i="9" s="1"/>
  <c r="J36" i="9"/>
  <c r="Y36" i="9" s="1"/>
  <c r="N36" i="9"/>
  <c r="R36" i="9"/>
  <c r="V36" i="9"/>
  <c r="Z36" i="9"/>
  <c r="F37" i="9"/>
  <c r="Y37" i="9" s="1"/>
  <c r="J37" i="9"/>
  <c r="N37" i="9"/>
  <c r="R37" i="9"/>
  <c r="V37" i="9"/>
  <c r="Z37" i="9"/>
  <c r="D38" i="9"/>
  <c r="E38" i="9"/>
  <c r="H38" i="9"/>
  <c r="I38" i="9"/>
  <c r="L38" i="9"/>
  <c r="M38" i="9"/>
  <c r="P38" i="9"/>
  <c r="Q38" i="9"/>
  <c r="T38" i="9"/>
  <c r="U38" i="9"/>
  <c r="X38" i="9"/>
  <c r="AC38" i="9"/>
  <c r="F39" i="9"/>
  <c r="J39" i="9"/>
  <c r="N39" i="9"/>
  <c r="R39" i="9"/>
  <c r="R38" i="9" s="1"/>
  <c r="V39" i="9"/>
  <c r="V38" i="9" s="1"/>
  <c r="W34" i="9" s="1"/>
  <c r="Z39" i="9"/>
  <c r="F40" i="9"/>
  <c r="AA40" i="9" s="1"/>
  <c r="J40" i="9"/>
  <c r="AB40" i="9" s="1"/>
  <c r="N40" i="9"/>
  <c r="R40" i="9"/>
  <c r="V40" i="9"/>
  <c r="Y40" i="9"/>
  <c r="Z40" i="9"/>
  <c r="F41" i="9"/>
  <c r="J41" i="9"/>
  <c r="N41" i="9"/>
  <c r="R41" i="9"/>
  <c r="V41" i="9"/>
  <c r="Z41" i="9"/>
  <c r="D42" i="9"/>
  <c r="E42" i="9"/>
  <c r="H42" i="9"/>
  <c r="I42" i="9"/>
  <c r="L42" i="9"/>
  <c r="M42" i="9"/>
  <c r="P42" i="9"/>
  <c r="Q42" i="9"/>
  <c r="T42" i="9"/>
  <c r="U42" i="9"/>
  <c r="X42" i="9"/>
  <c r="AC42" i="9"/>
  <c r="F43" i="9"/>
  <c r="J43" i="9"/>
  <c r="N43" i="9"/>
  <c r="Y43" i="9" s="1"/>
  <c r="R43" i="9"/>
  <c r="V43" i="9"/>
  <c r="Z43" i="9"/>
  <c r="F44" i="9"/>
  <c r="J44" i="9"/>
  <c r="N44" i="9"/>
  <c r="R44" i="9"/>
  <c r="V44" i="9"/>
  <c r="Z44" i="9"/>
  <c r="F45" i="9"/>
  <c r="AA45" i="9" s="1"/>
  <c r="J45" i="9"/>
  <c r="N45" i="9"/>
  <c r="Y45" i="9" s="1"/>
  <c r="R45" i="9"/>
  <c r="V45" i="9"/>
  <c r="Z45" i="9"/>
  <c r="D46" i="9"/>
  <c r="E46" i="9"/>
  <c r="H46" i="9"/>
  <c r="I46" i="9"/>
  <c r="L46" i="9"/>
  <c r="M46" i="9"/>
  <c r="P46" i="9"/>
  <c r="Q46" i="9"/>
  <c r="T46" i="9"/>
  <c r="U46" i="9"/>
  <c r="X46" i="9"/>
  <c r="AC46" i="9"/>
  <c r="F47" i="9"/>
  <c r="J47" i="9"/>
  <c r="N47" i="9"/>
  <c r="N46" i="9" s="1"/>
  <c r="O34" i="9" s="1"/>
  <c r="R47" i="9"/>
  <c r="V47" i="9"/>
  <c r="V46" i="9" s="1"/>
  <c r="Z47" i="9"/>
  <c r="AB47" i="9"/>
  <c r="F48" i="9"/>
  <c r="J48" i="9"/>
  <c r="N48" i="9"/>
  <c r="R48" i="9"/>
  <c r="V48" i="9"/>
  <c r="Z48" i="9"/>
  <c r="AA48" i="9"/>
  <c r="F49" i="9"/>
  <c r="J49" i="9"/>
  <c r="AB49" i="9" s="1"/>
  <c r="N49" i="9"/>
  <c r="R49" i="9"/>
  <c r="V49" i="9"/>
  <c r="Z49" i="9"/>
  <c r="D50" i="9"/>
  <c r="E50" i="9"/>
  <c r="H50" i="9"/>
  <c r="I50" i="9"/>
  <c r="L50" i="9"/>
  <c r="M50" i="9"/>
  <c r="P50" i="9"/>
  <c r="Q50" i="9"/>
  <c r="T50" i="9"/>
  <c r="U50" i="9"/>
  <c r="X50" i="9"/>
  <c r="AC50" i="9"/>
  <c r="F51" i="9"/>
  <c r="J51" i="9"/>
  <c r="N51" i="9"/>
  <c r="N50" i="9" s="1"/>
  <c r="O54" i="9" s="1"/>
  <c r="R51" i="9"/>
  <c r="AB51" i="9" s="1"/>
  <c r="V51" i="9"/>
  <c r="Z51" i="9"/>
  <c r="F52" i="9"/>
  <c r="Y52" i="9" s="1"/>
  <c r="J52" i="9"/>
  <c r="N52" i="9"/>
  <c r="R52" i="9"/>
  <c r="V52" i="9"/>
  <c r="Z52" i="9"/>
  <c r="F53" i="9"/>
  <c r="Y53" i="9" s="1"/>
  <c r="J53" i="9"/>
  <c r="N53" i="9"/>
  <c r="R53" i="9"/>
  <c r="V53" i="9"/>
  <c r="Z53" i="9"/>
  <c r="D54" i="9"/>
  <c r="E54" i="9"/>
  <c r="H54" i="9"/>
  <c r="I54" i="9"/>
  <c r="L54" i="9"/>
  <c r="M54" i="9"/>
  <c r="P54" i="9"/>
  <c r="Q54" i="9"/>
  <c r="S54" i="9"/>
  <c r="T54" i="9"/>
  <c r="U54" i="9"/>
  <c r="W54" i="9"/>
  <c r="X54" i="9"/>
  <c r="AC54" i="9"/>
  <c r="F55" i="9"/>
  <c r="F54" i="9" s="1"/>
  <c r="J55" i="9"/>
  <c r="J54" i="9" s="1"/>
  <c r="K42" i="9" s="1"/>
  <c r="N55" i="9"/>
  <c r="R55" i="9"/>
  <c r="V55" i="9"/>
  <c r="V54" i="9" s="1"/>
  <c r="W46" i="9" s="1"/>
  <c r="Z55" i="9"/>
  <c r="Z54" i="9" s="1"/>
  <c r="F56" i="9"/>
  <c r="J56" i="9"/>
  <c r="N56" i="9"/>
  <c r="R56" i="9"/>
  <c r="V56" i="9"/>
  <c r="Z56" i="9"/>
  <c r="AB56" i="9"/>
  <c r="F57" i="9"/>
  <c r="J57" i="9"/>
  <c r="N57" i="9"/>
  <c r="Y57" i="9" s="1"/>
  <c r="R57" i="9"/>
  <c r="V57" i="9"/>
  <c r="Z57" i="9"/>
  <c r="AA57" i="9"/>
  <c r="Y39" i="9" l="1"/>
  <c r="AB45" i="9"/>
  <c r="Y44" i="9"/>
  <c r="J42" i="9"/>
  <c r="K54" i="9" s="1"/>
  <c r="Y41" i="9"/>
  <c r="AB37" i="9"/>
  <c r="AB36" i="9"/>
  <c r="V34" i="9"/>
  <c r="W38" i="9" s="1"/>
  <c r="F34" i="9"/>
  <c r="G54" i="9" s="1"/>
  <c r="Z25" i="9"/>
  <c r="R46" i="9"/>
  <c r="S50" i="9" s="1"/>
  <c r="J34" i="9"/>
  <c r="K50" i="9" s="1"/>
  <c r="R50" i="9"/>
  <c r="S46" i="9" s="1"/>
  <c r="AB57" i="9"/>
  <c r="Y56" i="9"/>
  <c r="R54" i="9"/>
  <c r="S38" i="9" s="1"/>
  <c r="AB53" i="9"/>
  <c r="Z50" i="9"/>
  <c r="Y48" i="9"/>
  <c r="Y47" i="9"/>
  <c r="AB43" i="9"/>
  <c r="V42" i="9"/>
  <c r="W50" i="9" s="1"/>
  <c r="F42" i="9"/>
  <c r="AB39" i="9"/>
  <c r="N38" i="9"/>
  <c r="O42" i="9" s="1"/>
  <c r="AA37" i="9"/>
  <c r="AB35" i="9"/>
  <c r="AB34" i="9" s="1"/>
  <c r="R34" i="9"/>
  <c r="S42" i="9" s="1"/>
  <c r="Z9" i="9"/>
  <c r="Z42" i="9"/>
  <c r="N42" i="9"/>
  <c r="O38" i="9" s="1"/>
  <c r="AA52" i="9"/>
  <c r="AA55" i="9"/>
  <c r="N54" i="9"/>
  <c r="O50" i="9" s="1"/>
  <c r="AB52" i="9"/>
  <c r="AB50" i="9" s="1"/>
  <c r="V50" i="9"/>
  <c r="W42" i="9" s="1"/>
  <c r="Y51" i="9"/>
  <c r="AB44" i="9"/>
  <c r="AA43" i="9"/>
  <c r="R42" i="9"/>
  <c r="S34" i="9" s="1"/>
  <c r="AB41" i="9"/>
  <c r="Z38" i="9"/>
  <c r="J38" i="9"/>
  <c r="K46" i="9" s="1"/>
  <c r="AA35" i="9"/>
  <c r="AA34" i="9" s="1"/>
  <c r="N34" i="9"/>
  <c r="O46" i="9" s="1"/>
  <c r="Z13" i="9"/>
  <c r="Y5" i="9"/>
  <c r="Z17" i="9"/>
  <c r="Y17" i="9"/>
  <c r="AB21" i="9"/>
  <c r="G13" i="9"/>
  <c r="AB17" i="9"/>
  <c r="Y25" i="9"/>
  <c r="Z21" i="9"/>
  <c r="Y13" i="9"/>
  <c r="G34" i="9"/>
  <c r="J50" i="9"/>
  <c r="K34" i="9" s="1"/>
  <c r="F50" i="9"/>
  <c r="AB48" i="9"/>
  <c r="AB46" i="9" s="1"/>
  <c r="G46" i="9"/>
  <c r="AB38" i="9"/>
  <c r="Y55" i="9"/>
  <c r="AA56" i="9"/>
  <c r="AA54" i="9" s="1"/>
  <c r="AB55" i="9"/>
  <c r="AB54" i="9" s="1"/>
  <c r="AA53" i="9"/>
  <c r="AA51" i="9"/>
  <c r="Y49" i="9"/>
  <c r="AA49" i="9"/>
  <c r="Z46" i="9"/>
  <c r="J46" i="9"/>
  <c r="K38" i="9" s="1"/>
  <c r="F46" i="9"/>
  <c r="F38" i="9"/>
  <c r="Y35" i="9"/>
  <c r="AB6" i="9"/>
  <c r="Y7" i="9"/>
  <c r="AA7" i="9"/>
  <c r="AA5" i="9" s="1"/>
  <c r="AB8" i="9"/>
  <c r="Y9" i="9"/>
  <c r="Y10" i="9"/>
  <c r="AA10" i="9"/>
  <c r="AB11" i="9"/>
  <c r="AB9" i="9" s="1"/>
  <c r="Y12" i="9"/>
  <c r="AA12" i="9"/>
  <c r="AB14" i="9"/>
  <c r="AB13" i="9" s="1"/>
  <c r="Y15" i="9"/>
  <c r="AA15" i="9"/>
  <c r="AA13" i="9" s="1"/>
  <c r="G17" i="9"/>
  <c r="Y18" i="9"/>
  <c r="AA18" i="9"/>
  <c r="Y20" i="9"/>
  <c r="AA20" i="9"/>
  <c r="J21" i="9"/>
  <c r="Y23" i="9"/>
  <c r="AA23" i="9"/>
  <c r="AA21" i="9" s="1"/>
  <c r="G25" i="9"/>
  <c r="Y26" i="9"/>
  <c r="AB27" i="9"/>
  <c r="AB25" i="9" s="1"/>
  <c r="AA28" i="9"/>
  <c r="AA25" i="9" s="1"/>
  <c r="AA47" i="9"/>
  <c r="AA46" i="9" s="1"/>
  <c r="AA44" i="9"/>
  <c r="AA42" i="9" s="1"/>
  <c r="AA41" i="9"/>
  <c r="AA39" i="9"/>
  <c r="Y6" i="9"/>
  <c r="Y8" i="9"/>
  <c r="Y11" i="9"/>
  <c r="Y16" i="9"/>
  <c r="Y19" i="9"/>
  <c r="Y22" i="9"/>
  <c r="Y24" i="9"/>
  <c r="Y27" i="9"/>
  <c r="Y42" i="9" l="1"/>
  <c r="AA38" i="9"/>
  <c r="Y34" i="9"/>
  <c r="AA50" i="9"/>
  <c r="Y54" i="9"/>
  <c r="AB42" i="9"/>
  <c r="AA9" i="9"/>
  <c r="AB5" i="9"/>
  <c r="Y21" i="9"/>
  <c r="K5" i="9"/>
  <c r="Y38" i="9"/>
  <c r="G50" i="9"/>
  <c r="G38" i="9"/>
  <c r="Y50" i="9"/>
  <c r="AA17" i="9"/>
  <c r="Y46" i="9"/>
  <c r="G42" i="9"/>
  <c r="V86" i="9" l="1"/>
  <c r="V85" i="9"/>
  <c r="V84" i="9"/>
  <c r="V82" i="9"/>
  <c r="V81" i="9"/>
  <c r="V80" i="9"/>
  <c r="V78" i="9"/>
  <c r="V77" i="9"/>
  <c r="V75" i="9" s="1"/>
  <c r="W83" i="9" s="1"/>
  <c r="V76" i="9"/>
  <c r="V74" i="9"/>
  <c r="V73" i="9"/>
  <c r="V72" i="9"/>
  <c r="V71" i="9" s="1"/>
  <c r="W79" i="9" s="1"/>
  <c r="V70" i="9"/>
  <c r="V69" i="9"/>
  <c r="V68" i="9"/>
  <c r="V65" i="9"/>
  <c r="V63" i="9" s="1"/>
  <c r="W67" i="9" s="1"/>
  <c r="V66" i="9"/>
  <c r="V64" i="9"/>
  <c r="R86" i="9"/>
  <c r="R85" i="9"/>
  <c r="R83" i="9" s="1"/>
  <c r="S67" i="9" s="1"/>
  <c r="R84" i="9"/>
  <c r="R82" i="9"/>
  <c r="R81" i="9"/>
  <c r="R80" i="9"/>
  <c r="R78" i="9"/>
  <c r="R77" i="9"/>
  <c r="R76" i="9"/>
  <c r="R74" i="9"/>
  <c r="R71" i="9" s="1"/>
  <c r="S63" i="9" s="1"/>
  <c r="R73" i="9"/>
  <c r="R72" i="9"/>
  <c r="R70" i="9"/>
  <c r="R69" i="9"/>
  <c r="R67" i="9" s="1"/>
  <c r="S83" i="9" s="1"/>
  <c r="R68" i="9"/>
  <c r="R65" i="9"/>
  <c r="R66" i="9"/>
  <c r="R64" i="9"/>
  <c r="R63" i="9" s="1"/>
  <c r="S71" i="9" s="1"/>
  <c r="N86" i="9"/>
  <c r="N83" i="9" s="1"/>
  <c r="O79" i="9" s="1"/>
  <c r="N85" i="9"/>
  <c r="N84" i="9"/>
  <c r="N82" i="9"/>
  <c r="N81" i="9"/>
  <c r="N80" i="9"/>
  <c r="N78" i="9"/>
  <c r="N77" i="9"/>
  <c r="N76" i="9"/>
  <c r="N74" i="9"/>
  <c r="N73" i="9"/>
  <c r="N72" i="9"/>
  <c r="N71" i="9" s="1"/>
  <c r="O67" i="9" s="1"/>
  <c r="N70" i="9"/>
  <c r="N69" i="9"/>
  <c r="N68" i="9"/>
  <c r="N65" i="9"/>
  <c r="N63" i="9" s="1"/>
  <c r="O75" i="9" s="1"/>
  <c r="N66" i="9"/>
  <c r="N64" i="9"/>
  <c r="J86" i="9"/>
  <c r="J85" i="9"/>
  <c r="AA85" i="9" s="1"/>
  <c r="J84" i="9"/>
  <c r="AB84" i="9" s="1"/>
  <c r="J82" i="9"/>
  <c r="J81" i="9"/>
  <c r="J80" i="9"/>
  <c r="AA80" i="9" s="1"/>
  <c r="J78" i="9"/>
  <c r="J77" i="9"/>
  <c r="J76" i="9"/>
  <c r="J74" i="9"/>
  <c r="AA74" i="9" s="1"/>
  <c r="J73" i="9"/>
  <c r="J72" i="9"/>
  <c r="J70" i="9"/>
  <c r="J69" i="9"/>
  <c r="AA69" i="9" s="1"/>
  <c r="J68" i="9"/>
  <c r="J65" i="9"/>
  <c r="J66" i="9"/>
  <c r="J64" i="9"/>
  <c r="AA64" i="9" s="1"/>
  <c r="F86" i="9"/>
  <c r="AB86" i="9" s="1"/>
  <c r="F85" i="9"/>
  <c r="F84" i="9"/>
  <c r="F82" i="9"/>
  <c r="AA82" i="9" s="1"/>
  <c r="F81" i="9"/>
  <c r="AB81" i="9" s="1"/>
  <c r="F80" i="9"/>
  <c r="F78" i="9"/>
  <c r="F77" i="9"/>
  <c r="AB77" i="9" s="1"/>
  <c r="F76" i="9"/>
  <c r="F74" i="9"/>
  <c r="F73" i="9"/>
  <c r="F72" i="9"/>
  <c r="AA72" i="9" s="1"/>
  <c r="F70" i="9"/>
  <c r="F69" i="9"/>
  <c r="F68" i="9"/>
  <c r="F65" i="9"/>
  <c r="F63" i="9" s="1"/>
  <c r="F66" i="9"/>
  <c r="F64" i="9"/>
  <c r="Z86" i="9"/>
  <c r="Z85" i="9"/>
  <c r="Z84" i="9"/>
  <c r="AC83" i="9"/>
  <c r="X83" i="9"/>
  <c r="U83" i="9"/>
  <c r="T83" i="9"/>
  <c r="Q83" i="9"/>
  <c r="P83" i="9"/>
  <c r="M83" i="9"/>
  <c r="L83" i="9"/>
  <c r="I83" i="9"/>
  <c r="H83" i="9"/>
  <c r="F83" i="9"/>
  <c r="G63" i="9" s="1"/>
  <c r="E83" i="9"/>
  <c r="D83" i="9"/>
  <c r="Z82" i="9"/>
  <c r="Z81" i="9"/>
  <c r="Z80" i="9"/>
  <c r="R79" i="9"/>
  <c r="S75" i="9" s="1"/>
  <c r="AC79" i="9"/>
  <c r="X79" i="9"/>
  <c r="U79" i="9"/>
  <c r="T79" i="9"/>
  <c r="Q79" i="9"/>
  <c r="P79" i="9"/>
  <c r="M79" i="9"/>
  <c r="L79" i="9"/>
  <c r="I79" i="9"/>
  <c r="H79" i="9"/>
  <c r="E79" i="9"/>
  <c r="D79" i="9"/>
  <c r="Z78" i="9"/>
  <c r="Z77" i="9"/>
  <c r="Z76" i="9"/>
  <c r="AB76" i="9"/>
  <c r="AC75" i="9"/>
  <c r="X75" i="9"/>
  <c r="U75" i="9"/>
  <c r="T75" i="9"/>
  <c r="R75" i="9"/>
  <c r="S79" i="9" s="1"/>
  <c r="Q75" i="9"/>
  <c r="P75" i="9"/>
  <c r="N75" i="9"/>
  <c r="M75" i="9"/>
  <c r="L75" i="9"/>
  <c r="J75" i="9"/>
  <c r="K67" i="9" s="1"/>
  <c r="I75" i="9"/>
  <c r="H75" i="9"/>
  <c r="E75" i="9"/>
  <c r="D75" i="9"/>
  <c r="Z74" i="9"/>
  <c r="Z73" i="9"/>
  <c r="AB73" i="9"/>
  <c r="Z72" i="9"/>
  <c r="AC71" i="9"/>
  <c r="X71" i="9"/>
  <c r="U71" i="9"/>
  <c r="T71" i="9"/>
  <c r="Q71" i="9"/>
  <c r="P71" i="9"/>
  <c r="M71" i="9"/>
  <c r="L71" i="9"/>
  <c r="I71" i="9"/>
  <c r="H71" i="9"/>
  <c r="E71" i="9"/>
  <c r="D71" i="9"/>
  <c r="Z70" i="9"/>
  <c r="AB70" i="9"/>
  <c r="Z69" i="9"/>
  <c r="Z68" i="9"/>
  <c r="AB68" i="9"/>
  <c r="AC67" i="9"/>
  <c r="X67" i="9"/>
  <c r="V67" i="9"/>
  <c r="U67" i="9"/>
  <c r="T67" i="9"/>
  <c r="Q67" i="9"/>
  <c r="P67" i="9"/>
  <c r="N67" i="9"/>
  <c r="O71" i="9" s="1"/>
  <c r="M67" i="9"/>
  <c r="L67" i="9"/>
  <c r="I67" i="9"/>
  <c r="H67" i="9"/>
  <c r="E67" i="9"/>
  <c r="D67" i="9"/>
  <c r="Z66" i="9"/>
  <c r="AA66" i="9"/>
  <c r="AB66" i="9"/>
  <c r="Z65" i="9"/>
  <c r="Z64" i="9"/>
  <c r="AC63" i="9"/>
  <c r="X63" i="9"/>
  <c r="W63" i="9"/>
  <c r="U63" i="9"/>
  <c r="T63" i="9"/>
  <c r="Q63" i="9"/>
  <c r="P63" i="9"/>
  <c r="O63" i="9"/>
  <c r="M63" i="9"/>
  <c r="L63" i="9"/>
  <c r="I63" i="9"/>
  <c r="H63" i="9"/>
  <c r="E63" i="9"/>
  <c r="D63" i="9"/>
  <c r="J63" i="9" l="1"/>
  <c r="K79" i="9" s="1"/>
  <c r="Z63" i="9"/>
  <c r="J67" i="9"/>
  <c r="K75" i="9" s="1"/>
  <c r="AB82" i="9"/>
  <c r="AB79" i="9" s="1"/>
  <c r="F71" i="9"/>
  <c r="G75" i="9" s="1"/>
  <c r="AB72" i="9"/>
  <c r="AB74" i="9"/>
  <c r="AB71" i="9" s="1"/>
  <c r="AB78" i="9"/>
  <c r="AB75" i="9" s="1"/>
  <c r="F75" i="9"/>
  <c r="G71" i="9" s="1"/>
  <c r="AB80" i="9"/>
  <c r="AB64" i="9"/>
  <c r="AB63" i="9" s="1"/>
  <c r="AB69" i="9"/>
  <c r="AB67" i="9" s="1"/>
  <c r="AA77" i="9"/>
  <c r="AB65" i="9"/>
  <c r="J83" i="9"/>
  <c r="K71" i="9" s="1"/>
  <c r="V79" i="9"/>
  <c r="W71" i="9" s="1"/>
  <c r="V83" i="9"/>
  <c r="W75" i="9" s="1"/>
  <c r="Z75" i="9"/>
  <c r="N79" i="9"/>
  <c r="O83" i="9" s="1"/>
  <c r="Z83" i="9"/>
  <c r="Z67" i="9"/>
  <c r="F67" i="9"/>
  <c r="G79" i="9" s="1"/>
  <c r="Z79" i="9"/>
  <c r="Y75" i="9"/>
  <c r="Z71" i="9"/>
  <c r="Y63" i="9"/>
  <c r="Y65" i="9"/>
  <c r="AA65" i="9"/>
  <c r="AA63" i="9" s="1"/>
  <c r="Y68" i="9"/>
  <c r="AA68" i="9"/>
  <c r="Y70" i="9"/>
  <c r="AA70" i="9"/>
  <c r="J71" i="9"/>
  <c r="Y73" i="9"/>
  <c r="AA73" i="9"/>
  <c r="AA71" i="9" s="1"/>
  <c r="Y76" i="9"/>
  <c r="AA76" i="9"/>
  <c r="Y78" i="9"/>
  <c r="AA78" i="9"/>
  <c r="F79" i="9"/>
  <c r="J79" i="9"/>
  <c r="K63" i="9" s="1"/>
  <c r="Y81" i="9"/>
  <c r="AA81" i="9"/>
  <c r="AA79" i="9" s="1"/>
  <c r="G83" i="9"/>
  <c r="Y84" i="9"/>
  <c r="AA84" i="9"/>
  <c r="AB85" i="9"/>
  <c r="AB83" i="9" s="1"/>
  <c r="Y86" i="9"/>
  <c r="AA86" i="9"/>
  <c r="Y64" i="9"/>
  <c r="Y66" i="9"/>
  <c r="Y69" i="9"/>
  <c r="Y72" i="9"/>
  <c r="Y74" i="9"/>
  <c r="Y77" i="9"/>
  <c r="Y80" i="9"/>
  <c r="Y82" i="9"/>
  <c r="Y85" i="9"/>
  <c r="V116" i="9"/>
  <c r="V115" i="9"/>
  <c r="V114" i="9"/>
  <c r="V112" i="9"/>
  <c r="V111" i="9"/>
  <c r="V110" i="9"/>
  <c r="V108" i="9"/>
  <c r="V107" i="9"/>
  <c r="V106" i="9"/>
  <c r="V104" i="9"/>
  <c r="V103" i="9"/>
  <c r="V102" i="9"/>
  <c r="V100" i="9"/>
  <c r="V99" i="9"/>
  <c r="V98" i="9"/>
  <c r="V95" i="9"/>
  <c r="V96" i="9"/>
  <c r="V94" i="9"/>
  <c r="R116" i="9"/>
  <c r="R115" i="9"/>
  <c r="R114" i="9"/>
  <c r="R112" i="9"/>
  <c r="R111" i="9"/>
  <c r="R110" i="9"/>
  <c r="R108" i="9"/>
  <c r="R107" i="9"/>
  <c r="R106" i="9"/>
  <c r="R104" i="9"/>
  <c r="R103" i="9"/>
  <c r="R102" i="9"/>
  <c r="R100" i="9"/>
  <c r="R99" i="9"/>
  <c r="R98" i="9"/>
  <c r="R95" i="9"/>
  <c r="R96" i="9"/>
  <c r="R94" i="9"/>
  <c r="N116" i="9"/>
  <c r="N115" i="9"/>
  <c r="N114" i="9"/>
  <c r="N112" i="9"/>
  <c r="N111" i="9"/>
  <c r="N110" i="9"/>
  <c r="N108" i="9"/>
  <c r="N107" i="9"/>
  <c r="N106" i="9"/>
  <c r="N104" i="9"/>
  <c r="N103" i="9"/>
  <c r="N102" i="9"/>
  <c r="N100" i="9"/>
  <c r="N99" i="9"/>
  <c r="N98" i="9"/>
  <c r="N95" i="9"/>
  <c r="N96" i="9"/>
  <c r="N94" i="9"/>
  <c r="J111" i="9"/>
  <c r="J112" i="9"/>
  <c r="J110" i="9"/>
  <c r="I109" i="9"/>
  <c r="J116" i="9"/>
  <c r="J115" i="9"/>
  <c r="J114" i="9"/>
  <c r="J108" i="9"/>
  <c r="J107" i="9"/>
  <c r="J106" i="9"/>
  <c r="J104" i="9"/>
  <c r="J103" i="9"/>
  <c r="J102" i="9"/>
  <c r="J100" i="9"/>
  <c r="J99" i="9"/>
  <c r="J98" i="9"/>
  <c r="J95" i="9"/>
  <c r="J96" i="9"/>
  <c r="J94" i="9"/>
  <c r="F116" i="9"/>
  <c r="F115" i="9"/>
  <c r="F114" i="9"/>
  <c r="F112" i="9"/>
  <c r="F111" i="9"/>
  <c r="F110" i="9"/>
  <c r="F108" i="9"/>
  <c r="F107" i="9"/>
  <c r="F106" i="9"/>
  <c r="F104" i="9"/>
  <c r="F103" i="9"/>
  <c r="F102" i="9"/>
  <c r="F100" i="9"/>
  <c r="F99" i="9"/>
  <c r="F98" i="9"/>
  <c r="F95" i="9"/>
  <c r="F96" i="9"/>
  <c r="F94" i="9"/>
  <c r="D109" i="9"/>
  <c r="J109" i="9" l="1"/>
  <c r="N109" i="9"/>
  <c r="Y83" i="9"/>
  <c r="Y67" i="9"/>
  <c r="AA83" i="9"/>
  <c r="AA75" i="9"/>
  <c r="Y71" i="9"/>
  <c r="K83" i="9"/>
  <c r="Y79" i="9"/>
  <c r="G67" i="9"/>
  <c r="AA67" i="9"/>
  <c r="V109" i="9"/>
  <c r="R109" i="9"/>
  <c r="F109" i="9"/>
  <c r="V105" i="9"/>
  <c r="R105" i="9"/>
  <c r="N105" i="9"/>
  <c r="J105" i="9"/>
  <c r="F105" i="9"/>
  <c r="D105" i="9"/>
  <c r="V97" i="9" l="1"/>
  <c r="R97" i="9"/>
  <c r="N97" i="9"/>
  <c r="O101" i="9" s="1"/>
  <c r="J97" i="9"/>
  <c r="D97" i="9"/>
  <c r="F97" i="9"/>
  <c r="Z116" i="9"/>
  <c r="Z115" i="9"/>
  <c r="V113" i="9"/>
  <c r="W105" i="9" s="1"/>
  <c r="Z114" i="9"/>
  <c r="R113" i="9"/>
  <c r="S97" i="9" s="1"/>
  <c r="AA114" i="9"/>
  <c r="AC113" i="9"/>
  <c r="X113" i="9"/>
  <c r="U113" i="9"/>
  <c r="T113" i="9"/>
  <c r="Q113" i="9"/>
  <c r="P113" i="9"/>
  <c r="M113" i="9"/>
  <c r="L113" i="9"/>
  <c r="I113" i="9"/>
  <c r="H113" i="9"/>
  <c r="F113" i="9"/>
  <c r="E113" i="9"/>
  <c r="D113" i="9"/>
  <c r="Z112" i="9"/>
  <c r="W101" i="9"/>
  <c r="AB112" i="9"/>
  <c r="Z111" i="9"/>
  <c r="AA111" i="9"/>
  <c r="AB110" i="9"/>
  <c r="Z110" i="9"/>
  <c r="O113" i="9"/>
  <c r="AC109" i="9"/>
  <c r="X109" i="9"/>
  <c r="U109" i="9"/>
  <c r="T109" i="9"/>
  <c r="S105" i="9"/>
  <c r="Q109" i="9"/>
  <c r="P109" i="9"/>
  <c r="M109" i="9"/>
  <c r="L109" i="9"/>
  <c r="K93" i="9"/>
  <c r="H109" i="9"/>
  <c r="E109" i="9"/>
  <c r="AA108" i="9"/>
  <c r="Z108" i="9"/>
  <c r="O93" i="9"/>
  <c r="Z107" i="9"/>
  <c r="W113" i="9"/>
  <c r="AB107" i="9"/>
  <c r="Z106" i="9"/>
  <c r="AC105" i="9"/>
  <c r="X105" i="9"/>
  <c r="U105" i="9"/>
  <c r="T105" i="9"/>
  <c r="Q105" i="9"/>
  <c r="P105" i="9"/>
  <c r="M105" i="9"/>
  <c r="L105" i="9"/>
  <c r="I105" i="9"/>
  <c r="H105" i="9"/>
  <c r="E105" i="9"/>
  <c r="Z104" i="9"/>
  <c r="Z103" i="9"/>
  <c r="R101" i="9"/>
  <c r="S93" i="9" s="1"/>
  <c r="Z102" i="9"/>
  <c r="AC101" i="9"/>
  <c r="X101" i="9"/>
  <c r="U101" i="9"/>
  <c r="T101" i="9"/>
  <c r="Q101" i="9"/>
  <c r="P101" i="9"/>
  <c r="M101" i="9"/>
  <c r="L101" i="9"/>
  <c r="I101" i="9"/>
  <c r="H101" i="9"/>
  <c r="E101" i="9"/>
  <c r="D101" i="9"/>
  <c r="Z100" i="9"/>
  <c r="Z99" i="9"/>
  <c r="Z98" i="9"/>
  <c r="S113" i="9"/>
  <c r="AA98" i="9"/>
  <c r="AC97" i="9"/>
  <c r="X97" i="9"/>
  <c r="U97" i="9"/>
  <c r="T97" i="9"/>
  <c r="Q97" i="9"/>
  <c r="P97" i="9"/>
  <c r="M97" i="9"/>
  <c r="L97" i="9"/>
  <c r="I97" i="9"/>
  <c r="H97" i="9"/>
  <c r="E97" i="9"/>
  <c r="Z96" i="9"/>
  <c r="AA95" i="9"/>
  <c r="Z95" i="9"/>
  <c r="Z94" i="9"/>
  <c r="V93" i="9"/>
  <c r="W97" i="9" s="1"/>
  <c r="R93" i="9"/>
  <c r="S101" i="9" s="1"/>
  <c r="N93" i="9"/>
  <c r="O105" i="9" s="1"/>
  <c r="AB94" i="9"/>
  <c r="AC93" i="9"/>
  <c r="X93" i="9"/>
  <c r="U93" i="9"/>
  <c r="T93" i="9"/>
  <c r="Q93" i="9"/>
  <c r="P93" i="9"/>
  <c r="M93" i="9"/>
  <c r="L93" i="9"/>
  <c r="J93" i="9"/>
  <c r="K109" i="9" s="1"/>
  <c r="I93" i="9"/>
  <c r="H93" i="9"/>
  <c r="E93" i="9"/>
  <c r="D93" i="9"/>
  <c r="Z105" i="9" l="1"/>
  <c r="Z101" i="9"/>
  <c r="AA100" i="9"/>
  <c r="N101" i="9"/>
  <c r="O97" i="9" s="1"/>
  <c r="AB103" i="9"/>
  <c r="AB106" i="9"/>
  <c r="S109" i="9"/>
  <c r="AB111" i="9"/>
  <c r="Y112" i="9"/>
  <c r="Z109" i="9"/>
  <c r="AB114" i="9"/>
  <c r="Z113" i="9"/>
  <c r="AB95" i="9"/>
  <c r="Z93" i="9"/>
  <c r="Y99" i="9"/>
  <c r="W93" i="9"/>
  <c r="J101" i="9"/>
  <c r="K113" i="9" s="1"/>
  <c r="K97" i="9"/>
  <c r="AB108" i="9"/>
  <c r="Y114" i="9"/>
  <c r="N113" i="9"/>
  <c r="O109" i="9" s="1"/>
  <c r="F93" i="9"/>
  <c r="G113" i="9" s="1"/>
  <c r="G93" i="9"/>
  <c r="Y95" i="9"/>
  <c r="AB98" i="9"/>
  <c r="AB104" i="9"/>
  <c r="V101" i="9"/>
  <c r="W109" i="9" s="1"/>
  <c r="G97" i="9"/>
  <c r="J113" i="9"/>
  <c r="K101" i="9" s="1"/>
  <c r="Y93" i="9"/>
  <c r="Y96" i="9"/>
  <c r="Y98" i="9"/>
  <c r="Z97" i="9"/>
  <c r="AB100" i="9"/>
  <c r="Y103" i="9"/>
  <c r="AA107" i="9"/>
  <c r="Y107" i="9"/>
  <c r="Y108" i="9"/>
  <c r="AA110" i="9"/>
  <c r="Y110" i="9"/>
  <c r="Y111" i="9"/>
  <c r="AB116" i="9"/>
  <c r="Y100" i="9"/>
  <c r="Y102" i="9"/>
  <c r="Y116" i="9"/>
  <c r="AA94" i="9"/>
  <c r="Y94" i="9"/>
  <c r="AA104" i="9"/>
  <c r="F101" i="9"/>
  <c r="Y104" i="9"/>
  <c r="Y106" i="9"/>
  <c r="AB109" i="9"/>
  <c r="Y115" i="9"/>
  <c r="AA96" i="9"/>
  <c r="K105" i="9"/>
  <c r="AA99" i="9"/>
  <c r="AA97" i="9" s="1"/>
  <c r="AA102" i="9"/>
  <c r="AA112" i="9"/>
  <c r="AA115" i="9"/>
  <c r="AB96" i="9"/>
  <c r="AB99" i="9"/>
  <c r="AB102" i="9"/>
  <c r="AB101" i="9" s="1"/>
  <c r="AA103" i="9"/>
  <c r="AA106" i="9"/>
  <c r="AA105" i="9" s="1"/>
  <c r="AB115" i="9"/>
  <c r="AA116" i="9"/>
  <c r="V24" i="8"/>
  <c r="V23" i="8"/>
  <c r="V22" i="8"/>
  <c r="V28" i="8"/>
  <c r="V27" i="8"/>
  <c r="V26" i="8"/>
  <c r="V20" i="8"/>
  <c r="V19" i="8"/>
  <c r="V18" i="8"/>
  <c r="V16" i="8"/>
  <c r="V15" i="8"/>
  <c r="V14" i="8"/>
  <c r="V12" i="8"/>
  <c r="V11" i="8"/>
  <c r="V10" i="8"/>
  <c r="V7" i="8"/>
  <c r="V8" i="8"/>
  <c r="V6" i="8"/>
  <c r="R24" i="8"/>
  <c r="R23" i="8"/>
  <c r="R22" i="8"/>
  <c r="R28" i="8"/>
  <c r="R27" i="8"/>
  <c r="R26" i="8"/>
  <c r="R20" i="8"/>
  <c r="R19" i="8"/>
  <c r="R18" i="8"/>
  <c r="R16" i="8"/>
  <c r="R15" i="8"/>
  <c r="R14" i="8"/>
  <c r="R12" i="8"/>
  <c r="R11" i="8"/>
  <c r="R10" i="8"/>
  <c r="R7" i="8"/>
  <c r="R8" i="8"/>
  <c r="R6" i="8"/>
  <c r="N28" i="8"/>
  <c r="N27" i="8"/>
  <c r="N26" i="8"/>
  <c r="N24" i="8"/>
  <c r="N23" i="8"/>
  <c r="N22" i="8"/>
  <c r="N20" i="8"/>
  <c r="N19" i="8"/>
  <c r="N18" i="8"/>
  <c r="N16" i="8"/>
  <c r="N15" i="8"/>
  <c r="N14" i="8"/>
  <c r="N12" i="8"/>
  <c r="N11" i="8"/>
  <c r="N10" i="8"/>
  <c r="N7" i="8"/>
  <c r="N8" i="8"/>
  <c r="N6" i="8"/>
  <c r="J20" i="8"/>
  <c r="J19" i="8"/>
  <c r="J18" i="8"/>
  <c r="J24" i="8"/>
  <c r="J23" i="8"/>
  <c r="J22" i="8"/>
  <c r="J28" i="8"/>
  <c r="J27" i="8"/>
  <c r="J26" i="8"/>
  <c r="J16" i="8"/>
  <c r="J15" i="8"/>
  <c r="J14" i="8"/>
  <c r="J12" i="8"/>
  <c r="J11" i="8"/>
  <c r="J10" i="8"/>
  <c r="J7" i="8"/>
  <c r="J8" i="8"/>
  <c r="J6" i="8"/>
  <c r="F28" i="8"/>
  <c r="F27" i="8"/>
  <c r="F26" i="8"/>
  <c r="F24" i="8"/>
  <c r="F23" i="8"/>
  <c r="F22" i="8"/>
  <c r="F20" i="8"/>
  <c r="F19" i="8"/>
  <c r="F18" i="8"/>
  <c r="F16" i="8"/>
  <c r="F15" i="8"/>
  <c r="F14" i="8"/>
  <c r="F12" i="8"/>
  <c r="F11" i="8"/>
  <c r="F10" i="8"/>
  <c r="F7" i="8"/>
  <c r="F8" i="8"/>
  <c r="F6" i="8"/>
  <c r="AB105" i="9" l="1"/>
  <c r="AB93" i="9"/>
  <c r="Y109" i="9"/>
  <c r="AB113" i="9"/>
  <c r="AB97" i="9"/>
  <c r="AA109" i="9"/>
  <c r="AA113" i="9"/>
  <c r="Y113" i="9"/>
  <c r="G101" i="9"/>
  <c r="Y105" i="9"/>
  <c r="G109" i="9"/>
  <c r="Y97" i="9"/>
  <c r="AA93" i="9"/>
  <c r="AA101" i="9"/>
  <c r="Y101" i="9"/>
  <c r="G105" i="9"/>
  <c r="Z28" i="8"/>
  <c r="AB28" i="8"/>
  <c r="Z27" i="8"/>
  <c r="AA27" i="8"/>
  <c r="Z26" i="8"/>
  <c r="AB26" i="8"/>
  <c r="AC25" i="8"/>
  <c r="X25" i="8"/>
  <c r="V25" i="8"/>
  <c r="W17" i="8" s="1"/>
  <c r="U25" i="8"/>
  <c r="T25" i="8"/>
  <c r="R25" i="8"/>
  <c r="S9" i="8" s="1"/>
  <c r="Q25" i="8"/>
  <c r="P25" i="8"/>
  <c r="N25" i="8"/>
  <c r="O21" i="8" s="1"/>
  <c r="M25" i="8"/>
  <c r="L25" i="8"/>
  <c r="J25" i="8"/>
  <c r="K13" i="8" s="1"/>
  <c r="I25" i="8"/>
  <c r="H25" i="8"/>
  <c r="F25" i="8"/>
  <c r="E25" i="8"/>
  <c r="D25" i="8"/>
  <c r="Z24" i="8"/>
  <c r="AA24" i="8"/>
  <c r="AB24" i="8"/>
  <c r="Z23" i="8"/>
  <c r="V21" i="8"/>
  <c r="W13" i="8" s="1"/>
  <c r="N21" i="8"/>
  <c r="O25" i="8" s="1"/>
  <c r="AB23" i="8"/>
  <c r="Z22" i="8"/>
  <c r="R21" i="8"/>
  <c r="S17" i="8" s="1"/>
  <c r="AA22" i="8"/>
  <c r="AB22" i="8"/>
  <c r="AC21" i="8"/>
  <c r="X21" i="8"/>
  <c r="U21" i="8"/>
  <c r="T21" i="8"/>
  <c r="Q21" i="8"/>
  <c r="P21" i="8"/>
  <c r="M21" i="8"/>
  <c r="L21" i="8"/>
  <c r="I21" i="8"/>
  <c r="H21" i="8"/>
  <c r="F21" i="8"/>
  <c r="G9" i="8" s="1"/>
  <c r="E21" i="8"/>
  <c r="D21" i="8"/>
  <c r="Z20" i="8"/>
  <c r="AB20" i="8"/>
  <c r="Z19" i="8"/>
  <c r="AA19" i="8"/>
  <c r="AB19" i="8"/>
  <c r="Z18" i="8"/>
  <c r="AB18" i="8"/>
  <c r="AC17" i="8"/>
  <c r="X17" i="8"/>
  <c r="V17" i="8"/>
  <c r="W25" i="8" s="1"/>
  <c r="U17" i="8"/>
  <c r="T17" i="8"/>
  <c r="R17" i="8"/>
  <c r="S21" i="8" s="1"/>
  <c r="Q17" i="8"/>
  <c r="P17" i="8"/>
  <c r="N17" i="8"/>
  <c r="O5" i="8" s="1"/>
  <c r="M17" i="8"/>
  <c r="L17" i="8"/>
  <c r="J17" i="8"/>
  <c r="K9" i="8" s="1"/>
  <c r="I17" i="8"/>
  <c r="H17" i="8"/>
  <c r="F17" i="8"/>
  <c r="G13" i="8" s="1"/>
  <c r="E17" i="8"/>
  <c r="D17" i="8"/>
  <c r="Z16" i="8"/>
  <c r="AA16" i="8"/>
  <c r="AB16" i="8"/>
  <c r="Z15" i="8"/>
  <c r="AB15" i="8"/>
  <c r="Z14" i="8"/>
  <c r="R13" i="8"/>
  <c r="S5" i="8" s="1"/>
  <c r="AA14" i="8"/>
  <c r="AB14" i="8"/>
  <c r="AC13" i="8"/>
  <c r="X13" i="8"/>
  <c r="V13" i="8"/>
  <c r="W21" i="8" s="1"/>
  <c r="U13" i="8"/>
  <c r="T13" i="8"/>
  <c r="Q13" i="8"/>
  <c r="P13" i="8"/>
  <c r="N13" i="8"/>
  <c r="M13" i="8"/>
  <c r="L13" i="8"/>
  <c r="J13" i="8"/>
  <c r="K25" i="8" s="1"/>
  <c r="I13" i="8"/>
  <c r="H13" i="8"/>
  <c r="F13" i="8"/>
  <c r="E13" i="8"/>
  <c r="D13" i="8"/>
  <c r="Z12" i="8"/>
  <c r="AB12" i="8"/>
  <c r="Z11" i="8"/>
  <c r="AA11" i="8"/>
  <c r="AB11" i="8"/>
  <c r="Z10" i="8"/>
  <c r="AB10" i="8"/>
  <c r="AC9" i="8"/>
  <c r="X9" i="8"/>
  <c r="V9" i="8"/>
  <c r="W5" i="8" s="1"/>
  <c r="U9" i="8"/>
  <c r="T9" i="8"/>
  <c r="R9" i="8"/>
  <c r="S25" i="8" s="1"/>
  <c r="Q9" i="8"/>
  <c r="P9" i="8"/>
  <c r="O9" i="8"/>
  <c r="N9" i="8"/>
  <c r="O13" i="8" s="1"/>
  <c r="M9" i="8"/>
  <c r="L9" i="8"/>
  <c r="J9" i="8"/>
  <c r="K17" i="8" s="1"/>
  <c r="I9" i="8"/>
  <c r="H9" i="8"/>
  <c r="F9" i="8"/>
  <c r="G21" i="8" s="1"/>
  <c r="E9" i="8"/>
  <c r="D9" i="8"/>
  <c r="Z8" i="8"/>
  <c r="Y8" i="8"/>
  <c r="AA8" i="8"/>
  <c r="Z7" i="8"/>
  <c r="AB7" i="8"/>
  <c r="Z6" i="8"/>
  <c r="AA6" i="8"/>
  <c r="AC5" i="8"/>
  <c r="X5" i="8"/>
  <c r="V5" i="8"/>
  <c r="W9" i="8" s="1"/>
  <c r="U5" i="8"/>
  <c r="T5" i="8"/>
  <c r="R5" i="8"/>
  <c r="S13" i="8" s="1"/>
  <c r="Q5" i="8"/>
  <c r="P5" i="8"/>
  <c r="N5" i="8"/>
  <c r="O17" i="8" s="1"/>
  <c r="M5" i="8"/>
  <c r="L5" i="8"/>
  <c r="J5" i="8"/>
  <c r="K21" i="8" s="1"/>
  <c r="I5" i="8"/>
  <c r="H5" i="8"/>
  <c r="G5" i="8"/>
  <c r="F5" i="8"/>
  <c r="E5" i="8"/>
  <c r="D5" i="8"/>
  <c r="AB13" i="8" l="1"/>
  <c r="Z25" i="8"/>
  <c r="Z9" i="8"/>
  <c r="Y25" i="8"/>
  <c r="Z5" i="8"/>
  <c r="Z17" i="8"/>
  <c r="AB9" i="8"/>
  <c r="AB21" i="8"/>
  <c r="AB17" i="8"/>
  <c r="Z21" i="8"/>
  <c r="Y17" i="8"/>
  <c r="Z13" i="8"/>
  <c r="Y5" i="8"/>
  <c r="Y13" i="8"/>
  <c r="AB6" i="8"/>
  <c r="Y7" i="8"/>
  <c r="AA7" i="8"/>
  <c r="AA5" i="8" s="1"/>
  <c r="AB8" i="8"/>
  <c r="Y9" i="8"/>
  <c r="Y10" i="8"/>
  <c r="AA10" i="8"/>
  <c r="Y12" i="8"/>
  <c r="AA12" i="8"/>
  <c r="Y15" i="8"/>
  <c r="AA15" i="8"/>
  <c r="AA13" i="8" s="1"/>
  <c r="G17" i="8"/>
  <c r="Y18" i="8"/>
  <c r="AA18" i="8"/>
  <c r="Y20" i="8"/>
  <c r="AA20" i="8"/>
  <c r="J21" i="8"/>
  <c r="Y23" i="8"/>
  <c r="AA23" i="8"/>
  <c r="AA21" i="8" s="1"/>
  <c r="G25" i="8"/>
  <c r="Y26" i="8"/>
  <c r="AA26" i="8"/>
  <c r="AB27" i="8"/>
  <c r="AB25" i="8" s="1"/>
  <c r="Y28" i="8"/>
  <c r="AA28" i="8"/>
  <c r="Y6" i="8"/>
  <c r="Y11" i="8"/>
  <c r="Y14" i="8"/>
  <c r="Y16" i="8"/>
  <c r="Y19" i="8"/>
  <c r="Y22" i="8"/>
  <c r="Y24" i="8"/>
  <c r="Y27" i="8"/>
  <c r="V57" i="8"/>
  <c r="V56" i="8"/>
  <c r="V55" i="8"/>
  <c r="V53" i="8"/>
  <c r="V52" i="8"/>
  <c r="V51" i="8"/>
  <c r="V49" i="8"/>
  <c r="V48" i="8"/>
  <c r="V47" i="8"/>
  <c r="V45" i="8"/>
  <c r="V44" i="8"/>
  <c r="V43" i="8"/>
  <c r="V41" i="8"/>
  <c r="V40" i="8"/>
  <c r="V39" i="8"/>
  <c r="V36" i="8"/>
  <c r="V37" i="8"/>
  <c r="V35" i="8"/>
  <c r="R57" i="8"/>
  <c r="R56" i="8"/>
  <c r="R55" i="8"/>
  <c r="R53" i="8"/>
  <c r="R52" i="8"/>
  <c r="R51" i="8"/>
  <c r="R49" i="8"/>
  <c r="R48" i="8"/>
  <c r="R47" i="8"/>
  <c r="R45" i="8"/>
  <c r="R44" i="8"/>
  <c r="R43" i="8"/>
  <c r="R41" i="8"/>
  <c r="R40" i="8"/>
  <c r="R39" i="8"/>
  <c r="R37" i="8"/>
  <c r="R36" i="8"/>
  <c r="R35" i="8"/>
  <c r="N57" i="8"/>
  <c r="N56" i="8"/>
  <c r="N55" i="8"/>
  <c r="N53" i="8"/>
  <c r="N52" i="8"/>
  <c r="N51" i="8"/>
  <c r="N49" i="8"/>
  <c r="N48" i="8"/>
  <c r="N47" i="8"/>
  <c r="N45" i="8"/>
  <c r="N44" i="8"/>
  <c r="N43" i="8"/>
  <c r="N41" i="8"/>
  <c r="N40" i="8"/>
  <c r="N39" i="8"/>
  <c r="N36" i="8"/>
  <c r="N37" i="8"/>
  <c r="N35" i="8"/>
  <c r="J57" i="8"/>
  <c r="J56" i="8"/>
  <c r="J55" i="8"/>
  <c r="J53" i="8"/>
  <c r="J52" i="8"/>
  <c r="J51" i="8"/>
  <c r="J49" i="8"/>
  <c r="J48" i="8"/>
  <c r="J47" i="8"/>
  <c r="J45" i="8"/>
  <c r="J44" i="8"/>
  <c r="J43" i="8"/>
  <c r="J41" i="8"/>
  <c r="J40" i="8"/>
  <c r="J39" i="8"/>
  <c r="J36" i="8"/>
  <c r="J37" i="8"/>
  <c r="J35" i="8"/>
  <c r="F57" i="8"/>
  <c r="F56" i="8"/>
  <c r="F55" i="8"/>
  <c r="F53" i="8"/>
  <c r="F52" i="8"/>
  <c r="F51" i="8"/>
  <c r="F49" i="8"/>
  <c r="F48" i="8"/>
  <c r="F47" i="8"/>
  <c r="F45" i="8"/>
  <c r="F44" i="8"/>
  <c r="F43" i="8"/>
  <c r="F41" i="8"/>
  <c r="F40" i="8"/>
  <c r="F39" i="8"/>
  <c r="F36" i="8"/>
  <c r="F37" i="8"/>
  <c r="F35" i="8"/>
  <c r="Y21" i="8" l="1"/>
  <c r="K5" i="8"/>
  <c r="AA9" i="8"/>
  <c r="AB5" i="8"/>
  <c r="AA25" i="8"/>
  <c r="AA17" i="8"/>
  <c r="Z57" i="8"/>
  <c r="Y57" i="8"/>
  <c r="AB57" i="8"/>
  <c r="Z56" i="8"/>
  <c r="AA56" i="8"/>
  <c r="Z55" i="8"/>
  <c r="AA55" i="8"/>
  <c r="AB55" i="8"/>
  <c r="AC54" i="8"/>
  <c r="X54" i="8"/>
  <c r="V54" i="8"/>
  <c r="W46" i="8" s="1"/>
  <c r="U54" i="8"/>
  <c r="T54" i="8"/>
  <c r="R54" i="8"/>
  <c r="S38" i="8" s="1"/>
  <c r="Q54" i="8"/>
  <c r="P54" i="8"/>
  <c r="N54" i="8"/>
  <c r="O50" i="8" s="1"/>
  <c r="M54" i="8"/>
  <c r="L54" i="8"/>
  <c r="J54" i="8"/>
  <c r="I54" i="8"/>
  <c r="H54" i="8"/>
  <c r="F54" i="8"/>
  <c r="E54" i="8"/>
  <c r="D54" i="8"/>
  <c r="Z53" i="8"/>
  <c r="AA53" i="8"/>
  <c r="AB53" i="8"/>
  <c r="Z52" i="8"/>
  <c r="AB52" i="8"/>
  <c r="Z51" i="8"/>
  <c r="R50" i="8"/>
  <c r="S46" i="8" s="1"/>
  <c r="AA51" i="8"/>
  <c r="AB51" i="8"/>
  <c r="AB50" i="8" s="1"/>
  <c r="AC50" i="8"/>
  <c r="X50" i="8"/>
  <c r="V50" i="8"/>
  <c r="W42" i="8" s="1"/>
  <c r="U50" i="8"/>
  <c r="T50" i="8"/>
  <c r="Q50" i="8"/>
  <c r="P50" i="8"/>
  <c r="N50" i="8"/>
  <c r="O54" i="8" s="1"/>
  <c r="M50" i="8"/>
  <c r="L50" i="8"/>
  <c r="J50" i="8"/>
  <c r="I50" i="8"/>
  <c r="H50" i="8"/>
  <c r="F50" i="8"/>
  <c r="E50" i="8"/>
  <c r="D50" i="8"/>
  <c r="Z49" i="8"/>
  <c r="AB49" i="8"/>
  <c r="Z48" i="8"/>
  <c r="AA48" i="8"/>
  <c r="AB48" i="8"/>
  <c r="Z47" i="8"/>
  <c r="AB47" i="8"/>
  <c r="AC46" i="8"/>
  <c r="X46" i="8"/>
  <c r="V46" i="8"/>
  <c r="W54" i="8" s="1"/>
  <c r="U46" i="8"/>
  <c r="T46" i="8"/>
  <c r="R46" i="8"/>
  <c r="S50" i="8" s="1"/>
  <c r="Q46" i="8"/>
  <c r="P46" i="8"/>
  <c r="N46" i="8"/>
  <c r="O34" i="8" s="1"/>
  <c r="M46" i="8"/>
  <c r="L46" i="8"/>
  <c r="J46" i="8"/>
  <c r="K38" i="8" s="1"/>
  <c r="I46" i="8"/>
  <c r="H46" i="8"/>
  <c r="F46" i="8"/>
  <c r="E46" i="8"/>
  <c r="D46" i="8"/>
  <c r="Z45" i="8"/>
  <c r="Y45" i="8"/>
  <c r="AA45" i="8"/>
  <c r="Z44" i="8"/>
  <c r="AB44" i="8"/>
  <c r="Z43" i="8"/>
  <c r="AA43" i="8"/>
  <c r="AC42" i="8"/>
  <c r="X42" i="8"/>
  <c r="V42" i="8"/>
  <c r="W50" i="8" s="1"/>
  <c r="U42" i="8"/>
  <c r="T42" i="8"/>
  <c r="R42" i="8"/>
  <c r="S34" i="8" s="1"/>
  <c r="Q42" i="8"/>
  <c r="P42" i="8"/>
  <c r="N42" i="8"/>
  <c r="O38" i="8" s="1"/>
  <c r="M42" i="8"/>
  <c r="L42" i="8"/>
  <c r="K42" i="8"/>
  <c r="J42" i="8"/>
  <c r="K54" i="8" s="1"/>
  <c r="I42" i="8"/>
  <c r="H42" i="8"/>
  <c r="F42" i="8"/>
  <c r="E42" i="8"/>
  <c r="D42" i="8"/>
  <c r="Z41" i="8"/>
  <c r="AB41" i="8"/>
  <c r="Z40" i="8"/>
  <c r="AA40" i="8"/>
  <c r="Z39" i="8"/>
  <c r="AB39" i="8"/>
  <c r="AC38" i="8"/>
  <c r="X38" i="8"/>
  <c r="V38" i="8"/>
  <c r="W34" i="8" s="1"/>
  <c r="U38" i="8"/>
  <c r="T38" i="8"/>
  <c r="R38" i="8"/>
  <c r="S54" i="8" s="1"/>
  <c r="Q38" i="8"/>
  <c r="P38" i="8"/>
  <c r="N38" i="8"/>
  <c r="O42" i="8" s="1"/>
  <c r="M38" i="8"/>
  <c r="L38" i="8"/>
  <c r="J38" i="8"/>
  <c r="K46" i="8" s="1"/>
  <c r="I38" i="8"/>
  <c r="H38" i="8"/>
  <c r="G38" i="8"/>
  <c r="F38" i="8"/>
  <c r="G50" i="8" s="1"/>
  <c r="E38" i="8"/>
  <c r="D38" i="8"/>
  <c r="Z37" i="8"/>
  <c r="AA37" i="8"/>
  <c r="Z36" i="8"/>
  <c r="AB36" i="8"/>
  <c r="Z35" i="8"/>
  <c r="AA35" i="8"/>
  <c r="AC34" i="8"/>
  <c r="X34" i="8"/>
  <c r="V34" i="8"/>
  <c r="W38" i="8" s="1"/>
  <c r="U34" i="8"/>
  <c r="T34" i="8"/>
  <c r="R34" i="8"/>
  <c r="S42" i="8" s="1"/>
  <c r="Q34" i="8"/>
  <c r="P34" i="8"/>
  <c r="N34" i="8"/>
  <c r="O46" i="8" s="1"/>
  <c r="M34" i="8"/>
  <c r="L34" i="8"/>
  <c r="K34" i="8"/>
  <c r="J34" i="8"/>
  <c r="K50" i="8" s="1"/>
  <c r="I34" i="8"/>
  <c r="H34" i="8"/>
  <c r="G34" i="8"/>
  <c r="F34" i="8"/>
  <c r="E34" i="8"/>
  <c r="D34" i="8"/>
  <c r="Z54" i="8" l="1"/>
  <c r="Z46" i="8"/>
  <c r="Z34" i="8"/>
  <c r="Y46" i="8"/>
  <c r="Z38" i="8"/>
  <c r="Y34" i="8"/>
  <c r="Z42" i="8"/>
  <c r="G42" i="8"/>
  <c r="AB46" i="8"/>
  <c r="Y54" i="8"/>
  <c r="Y50" i="8"/>
  <c r="Z50" i="8"/>
  <c r="Y42" i="8"/>
  <c r="AB35" i="8"/>
  <c r="Y36" i="8"/>
  <c r="AA36" i="8"/>
  <c r="AA34" i="8" s="1"/>
  <c r="AB37" i="8"/>
  <c r="Y38" i="8"/>
  <c r="Y39" i="8"/>
  <c r="AA39" i="8"/>
  <c r="AB40" i="8"/>
  <c r="AB38" i="8" s="1"/>
  <c r="Y41" i="8"/>
  <c r="AA41" i="8"/>
  <c r="AB43" i="8"/>
  <c r="Y44" i="8"/>
  <c r="AA44" i="8"/>
  <c r="AA42" i="8" s="1"/>
  <c r="AB45" i="8"/>
  <c r="G46" i="8"/>
  <c r="Y47" i="8"/>
  <c r="AA47" i="8"/>
  <c r="Y49" i="8"/>
  <c r="AA49" i="8"/>
  <c r="Y52" i="8"/>
  <c r="AA52" i="8"/>
  <c r="AA50" i="8" s="1"/>
  <c r="G54" i="8"/>
  <c r="Y55" i="8"/>
  <c r="AB56" i="8"/>
  <c r="AB54" i="8" s="1"/>
  <c r="AA57" i="8"/>
  <c r="AA54" i="8" s="1"/>
  <c r="Y35" i="8"/>
  <c r="Y37" i="8"/>
  <c r="Y40" i="8"/>
  <c r="Y43" i="8"/>
  <c r="Y48" i="8"/>
  <c r="Y51" i="8"/>
  <c r="Y53" i="8"/>
  <c r="Y56" i="8"/>
  <c r="AB42" i="8" l="1"/>
  <c r="AA46" i="8"/>
  <c r="AA38" i="8"/>
  <c r="AB34" i="8"/>
  <c r="V86" i="8"/>
  <c r="V85" i="8"/>
  <c r="V84" i="8"/>
  <c r="V82" i="8"/>
  <c r="V81" i="8"/>
  <c r="V80" i="8"/>
  <c r="V78" i="8"/>
  <c r="V77" i="8"/>
  <c r="V76" i="8"/>
  <c r="V74" i="8"/>
  <c r="V73" i="8"/>
  <c r="V72" i="8"/>
  <c r="V70" i="8"/>
  <c r="V69" i="8"/>
  <c r="V68" i="8"/>
  <c r="V65" i="8"/>
  <c r="V66" i="8"/>
  <c r="V64" i="8"/>
  <c r="R86" i="8"/>
  <c r="R85" i="8"/>
  <c r="R84" i="8"/>
  <c r="R82" i="8"/>
  <c r="R81" i="8"/>
  <c r="R80" i="8"/>
  <c r="R78" i="8"/>
  <c r="R77" i="8"/>
  <c r="R76" i="8"/>
  <c r="R74" i="8"/>
  <c r="R73" i="8"/>
  <c r="R72" i="8"/>
  <c r="R70" i="8"/>
  <c r="R69" i="8"/>
  <c r="R68" i="8"/>
  <c r="R65" i="8"/>
  <c r="R66" i="8"/>
  <c r="R64" i="8"/>
  <c r="N86" i="8"/>
  <c r="N85" i="8"/>
  <c r="N84" i="8"/>
  <c r="N82" i="8"/>
  <c r="N81" i="8"/>
  <c r="N80" i="8"/>
  <c r="N78" i="8"/>
  <c r="N77" i="8"/>
  <c r="N76" i="8"/>
  <c r="N74" i="8"/>
  <c r="N73" i="8"/>
  <c r="N72" i="8"/>
  <c r="N70" i="8"/>
  <c r="N69" i="8"/>
  <c r="N68" i="8"/>
  <c r="N65" i="8"/>
  <c r="N66" i="8"/>
  <c r="N64" i="8"/>
  <c r="J86" i="8"/>
  <c r="J85" i="8"/>
  <c r="J84" i="8"/>
  <c r="J82" i="8"/>
  <c r="J81" i="8"/>
  <c r="J80" i="8"/>
  <c r="J78" i="8"/>
  <c r="J77" i="8"/>
  <c r="J76" i="8"/>
  <c r="J74" i="8"/>
  <c r="J73" i="8"/>
  <c r="J72" i="8"/>
  <c r="J70" i="8"/>
  <c r="J69" i="8"/>
  <c r="J68" i="8"/>
  <c r="J65" i="8"/>
  <c r="J66" i="8"/>
  <c r="J64" i="8"/>
  <c r="F86" i="8"/>
  <c r="F85" i="8"/>
  <c r="F84" i="8"/>
  <c r="F82" i="8"/>
  <c r="F81" i="8"/>
  <c r="F80" i="8"/>
  <c r="F78" i="8"/>
  <c r="F77" i="8"/>
  <c r="F76" i="8"/>
  <c r="F74" i="8"/>
  <c r="F73" i="8"/>
  <c r="F72" i="8"/>
  <c r="F70" i="8"/>
  <c r="F69" i="8"/>
  <c r="F68" i="8"/>
  <c r="F65" i="8"/>
  <c r="F66" i="8"/>
  <c r="F64" i="8"/>
  <c r="V115" i="8" l="1"/>
  <c r="V114" i="8"/>
  <c r="V113" i="8"/>
  <c r="V112" i="8" s="1"/>
  <c r="W104" i="8" s="1"/>
  <c r="V111" i="8"/>
  <c r="V108" i="8" s="1"/>
  <c r="W100" i="8" s="1"/>
  <c r="V110" i="8"/>
  <c r="V109" i="8"/>
  <c r="V107" i="8"/>
  <c r="V106" i="8"/>
  <c r="V105" i="8"/>
  <c r="V103" i="8"/>
  <c r="V102" i="8"/>
  <c r="V101" i="8"/>
  <c r="V99" i="8"/>
  <c r="V98" i="8"/>
  <c r="V97" i="8"/>
  <c r="V94" i="8"/>
  <c r="V95" i="8"/>
  <c r="V93" i="8"/>
  <c r="R115" i="8"/>
  <c r="R114" i="8"/>
  <c r="R113" i="8"/>
  <c r="R111" i="8"/>
  <c r="R110" i="8"/>
  <c r="R109" i="8"/>
  <c r="R107" i="8"/>
  <c r="R106" i="8"/>
  <c r="R105" i="8"/>
  <c r="R103" i="8"/>
  <c r="R102" i="8"/>
  <c r="R101" i="8"/>
  <c r="R99" i="8"/>
  <c r="R98" i="8"/>
  <c r="R97" i="8"/>
  <c r="R94" i="8"/>
  <c r="R95" i="8"/>
  <c r="R93" i="8"/>
  <c r="N115" i="8"/>
  <c r="N114" i="8"/>
  <c r="N113" i="8"/>
  <c r="N111" i="8"/>
  <c r="N110" i="8"/>
  <c r="N109" i="8"/>
  <c r="N107" i="8"/>
  <c r="N106" i="8"/>
  <c r="N105" i="8"/>
  <c r="N103" i="8"/>
  <c r="N102" i="8"/>
  <c r="N101" i="8"/>
  <c r="N99" i="8"/>
  <c r="N98" i="8"/>
  <c r="N97" i="8"/>
  <c r="N94" i="8"/>
  <c r="N95" i="8"/>
  <c r="N93" i="8"/>
  <c r="J115" i="8"/>
  <c r="J114" i="8"/>
  <c r="J113" i="8"/>
  <c r="J111" i="8"/>
  <c r="J110" i="8"/>
  <c r="J109" i="8"/>
  <c r="J107" i="8"/>
  <c r="J106" i="8"/>
  <c r="J105" i="8"/>
  <c r="J103" i="8"/>
  <c r="J100" i="8" s="1"/>
  <c r="K112" i="8" s="1"/>
  <c r="J102" i="8"/>
  <c r="J101" i="8"/>
  <c r="J99" i="8"/>
  <c r="J98" i="8"/>
  <c r="J97" i="8"/>
  <c r="J94" i="8"/>
  <c r="J95" i="8"/>
  <c r="J93" i="8"/>
  <c r="D92" i="8"/>
  <c r="E92" i="8"/>
  <c r="H92" i="8"/>
  <c r="I92" i="8"/>
  <c r="L92" i="8"/>
  <c r="M92" i="8"/>
  <c r="P92" i="8"/>
  <c r="Q92" i="8"/>
  <c r="T92" i="8"/>
  <c r="U92" i="8"/>
  <c r="X92" i="8"/>
  <c r="AC92" i="8"/>
  <c r="F93" i="8"/>
  <c r="Z93" i="8"/>
  <c r="F94" i="8"/>
  <c r="Z94" i="8"/>
  <c r="F95" i="8"/>
  <c r="AA95" i="8" s="1"/>
  <c r="Z95" i="8"/>
  <c r="D96" i="8"/>
  <c r="E96" i="8"/>
  <c r="H96" i="8"/>
  <c r="I96" i="8"/>
  <c r="L96" i="8"/>
  <c r="M96" i="8"/>
  <c r="P96" i="8"/>
  <c r="Q96" i="8"/>
  <c r="T96" i="8"/>
  <c r="U96" i="8"/>
  <c r="X96" i="8"/>
  <c r="AC96" i="8"/>
  <c r="F97" i="8"/>
  <c r="Z97" i="8"/>
  <c r="F98" i="8"/>
  <c r="Z98" i="8"/>
  <c r="F99" i="8"/>
  <c r="Z99" i="8"/>
  <c r="D100" i="8"/>
  <c r="E100" i="8"/>
  <c r="H100" i="8"/>
  <c r="I100" i="8"/>
  <c r="L100" i="8"/>
  <c r="M100" i="8"/>
  <c r="P100" i="8"/>
  <c r="Q100" i="8"/>
  <c r="T100" i="8"/>
  <c r="U100" i="8"/>
  <c r="X100" i="8"/>
  <c r="AC100" i="8"/>
  <c r="F101" i="8"/>
  <c r="AA101" i="8" s="1"/>
  <c r="Z101" i="8"/>
  <c r="F102" i="8"/>
  <c r="Y102" i="8" s="1"/>
  <c r="Z102" i="8"/>
  <c r="F103" i="8"/>
  <c r="AA103" i="8" s="1"/>
  <c r="Z103" i="8"/>
  <c r="D104" i="8"/>
  <c r="E104" i="8"/>
  <c r="H104" i="8"/>
  <c r="I104" i="8"/>
  <c r="L104" i="8"/>
  <c r="M104" i="8"/>
  <c r="P104" i="8"/>
  <c r="Q104" i="8"/>
  <c r="T104" i="8"/>
  <c r="U104" i="8"/>
  <c r="X104" i="8"/>
  <c r="AC104" i="8"/>
  <c r="F105" i="8"/>
  <c r="Y105" i="8" s="1"/>
  <c r="Z105" i="8"/>
  <c r="F106" i="8"/>
  <c r="Z106" i="8"/>
  <c r="Z104" i="8" s="1"/>
  <c r="F107" i="8"/>
  <c r="AB107" i="8" s="1"/>
  <c r="Z107" i="8"/>
  <c r="D108" i="8"/>
  <c r="E108" i="8"/>
  <c r="H108" i="8"/>
  <c r="I108" i="8"/>
  <c r="L108" i="8"/>
  <c r="M108" i="8"/>
  <c r="P108" i="8"/>
  <c r="Q108" i="8"/>
  <c r="T108" i="8"/>
  <c r="U108" i="8"/>
  <c r="X108" i="8"/>
  <c r="AC108" i="8"/>
  <c r="F109" i="8"/>
  <c r="Z109" i="8"/>
  <c r="F110" i="8"/>
  <c r="AA110" i="8" s="1"/>
  <c r="Z110" i="8"/>
  <c r="F111" i="8"/>
  <c r="Z111" i="8"/>
  <c r="D112" i="8"/>
  <c r="E112" i="8"/>
  <c r="H112" i="8"/>
  <c r="I112" i="8"/>
  <c r="L112" i="8"/>
  <c r="M112" i="8"/>
  <c r="P112" i="8"/>
  <c r="Q112" i="8"/>
  <c r="T112" i="8"/>
  <c r="U112" i="8"/>
  <c r="X112" i="8"/>
  <c r="AC112" i="8"/>
  <c r="F113" i="8"/>
  <c r="Z113" i="8"/>
  <c r="F114" i="8"/>
  <c r="AA114" i="8" s="1"/>
  <c r="Z114" i="8"/>
  <c r="F115" i="8"/>
  <c r="Z115" i="8"/>
  <c r="Z86" i="8"/>
  <c r="AA86" i="8"/>
  <c r="AB86" i="8"/>
  <c r="Z85" i="8"/>
  <c r="V83" i="8"/>
  <c r="W75" i="8" s="1"/>
  <c r="N83" i="8"/>
  <c r="O79" i="8" s="1"/>
  <c r="AA85" i="8"/>
  <c r="Z84" i="8"/>
  <c r="R83" i="8"/>
  <c r="S67" i="8" s="1"/>
  <c r="J83" i="8"/>
  <c r="K71" i="8" s="1"/>
  <c r="AB84" i="8"/>
  <c r="AC83" i="8"/>
  <c r="X83" i="8"/>
  <c r="U83" i="8"/>
  <c r="T83" i="8"/>
  <c r="Q83" i="8"/>
  <c r="P83" i="8"/>
  <c r="M83" i="8"/>
  <c r="L83" i="8"/>
  <c r="I83" i="8"/>
  <c r="H83" i="8"/>
  <c r="E83" i="8"/>
  <c r="D83" i="8"/>
  <c r="Z82" i="8"/>
  <c r="AA82" i="8"/>
  <c r="Z81" i="8"/>
  <c r="AA81" i="8"/>
  <c r="AB81" i="8"/>
  <c r="Z80" i="8"/>
  <c r="AA80" i="8"/>
  <c r="AC79" i="8"/>
  <c r="X79" i="8"/>
  <c r="V79" i="8"/>
  <c r="W71" i="8" s="1"/>
  <c r="U79" i="8"/>
  <c r="T79" i="8"/>
  <c r="R79" i="8"/>
  <c r="S75" i="8" s="1"/>
  <c r="Q79" i="8"/>
  <c r="P79" i="8"/>
  <c r="N79" i="8"/>
  <c r="O83" i="8" s="1"/>
  <c r="M79" i="8"/>
  <c r="L79" i="8"/>
  <c r="J79" i="8"/>
  <c r="K63" i="8" s="1"/>
  <c r="I79" i="8"/>
  <c r="H79" i="8"/>
  <c r="F79" i="8"/>
  <c r="G67" i="8" s="1"/>
  <c r="E79" i="8"/>
  <c r="D79" i="8"/>
  <c r="Z78" i="8"/>
  <c r="AA78" i="8"/>
  <c r="AB78" i="8"/>
  <c r="Z77" i="8"/>
  <c r="V75" i="8"/>
  <c r="W83" i="8" s="1"/>
  <c r="N75" i="8"/>
  <c r="O63" i="8" s="1"/>
  <c r="AA77" i="8"/>
  <c r="Z76" i="8"/>
  <c r="R75" i="8"/>
  <c r="S79" i="8" s="1"/>
  <c r="J75" i="8"/>
  <c r="K67" i="8" s="1"/>
  <c r="AB76" i="8"/>
  <c r="AC75" i="8"/>
  <c r="X75" i="8"/>
  <c r="U75" i="8"/>
  <c r="T75" i="8"/>
  <c r="Q75" i="8"/>
  <c r="P75" i="8"/>
  <c r="M75" i="8"/>
  <c r="L75" i="8"/>
  <c r="I75" i="8"/>
  <c r="H75" i="8"/>
  <c r="E75" i="8"/>
  <c r="D75" i="8"/>
  <c r="Z74" i="8"/>
  <c r="AA74" i="8"/>
  <c r="Z73" i="8"/>
  <c r="AA73" i="8"/>
  <c r="AB73" i="8"/>
  <c r="Z72" i="8"/>
  <c r="AA72" i="8"/>
  <c r="AC71" i="8"/>
  <c r="X71" i="8"/>
  <c r="V71" i="8"/>
  <c r="W79" i="8" s="1"/>
  <c r="U71" i="8"/>
  <c r="T71" i="8"/>
  <c r="R71" i="8"/>
  <c r="S63" i="8" s="1"/>
  <c r="Q71" i="8"/>
  <c r="P71" i="8"/>
  <c r="N71" i="8"/>
  <c r="O67" i="8" s="1"/>
  <c r="M71" i="8"/>
  <c r="L71" i="8"/>
  <c r="J71" i="8"/>
  <c r="K83" i="8" s="1"/>
  <c r="I71" i="8"/>
  <c r="H71" i="8"/>
  <c r="F71" i="8"/>
  <c r="E71" i="8"/>
  <c r="D71" i="8"/>
  <c r="Z70" i="8"/>
  <c r="AA70" i="8"/>
  <c r="AB70" i="8"/>
  <c r="Z69" i="8"/>
  <c r="V67" i="8"/>
  <c r="W63" i="8" s="1"/>
  <c r="N67" i="8"/>
  <c r="O71" i="8" s="1"/>
  <c r="AA69" i="8"/>
  <c r="Z68" i="8"/>
  <c r="R67" i="8"/>
  <c r="S83" i="8" s="1"/>
  <c r="J67" i="8"/>
  <c r="K75" i="8" s="1"/>
  <c r="AB68" i="8"/>
  <c r="AC67" i="8"/>
  <c r="X67" i="8"/>
  <c r="U67" i="8"/>
  <c r="T67" i="8"/>
  <c r="Q67" i="8"/>
  <c r="P67" i="8"/>
  <c r="M67" i="8"/>
  <c r="L67" i="8"/>
  <c r="I67" i="8"/>
  <c r="H67" i="8"/>
  <c r="E67" i="8"/>
  <c r="D67" i="8"/>
  <c r="Z66" i="8"/>
  <c r="AA66" i="8"/>
  <c r="Z65" i="8"/>
  <c r="AA65" i="8"/>
  <c r="AB65" i="8"/>
  <c r="Z64" i="8"/>
  <c r="AA64" i="8"/>
  <c r="AC63" i="8"/>
  <c r="X63" i="8"/>
  <c r="V63" i="8"/>
  <c r="W67" i="8" s="1"/>
  <c r="U63" i="8"/>
  <c r="T63" i="8"/>
  <c r="R63" i="8"/>
  <c r="S71" i="8" s="1"/>
  <c r="Q63" i="8"/>
  <c r="P63" i="8"/>
  <c r="N63" i="8"/>
  <c r="O75" i="8" s="1"/>
  <c r="M63" i="8"/>
  <c r="L63" i="8"/>
  <c r="J63" i="8"/>
  <c r="K79" i="8" s="1"/>
  <c r="I63" i="8"/>
  <c r="H63" i="8"/>
  <c r="F63" i="8"/>
  <c r="E63" i="8"/>
  <c r="D63" i="8"/>
  <c r="AA93" i="8"/>
  <c r="AB64" i="8"/>
  <c r="Y65" i="8"/>
  <c r="AB66" i="8"/>
  <c r="Y68" i="8"/>
  <c r="AA68" i="8"/>
  <c r="AB69" i="8"/>
  <c r="Y70" i="8"/>
  <c r="AB72" i="8"/>
  <c r="Y73" i="8"/>
  <c r="AB74" i="8"/>
  <c r="Y76" i="8"/>
  <c r="AA76" i="8"/>
  <c r="AB77" i="8"/>
  <c r="Y78" i="8"/>
  <c r="AB80" i="8"/>
  <c r="Y81" i="8"/>
  <c r="AB82" i="8"/>
  <c r="Y84" i="8"/>
  <c r="AA84" i="8"/>
  <c r="AB85" i="8"/>
  <c r="Y86" i="8"/>
  <c r="Y64" i="8"/>
  <c r="Y66" i="8"/>
  <c r="F67" i="8"/>
  <c r="Y69" i="8"/>
  <c r="Y72" i="8"/>
  <c r="Y74" i="8"/>
  <c r="F75" i="8"/>
  <c r="G71" i="8" s="1"/>
  <c r="Y77" i="8"/>
  <c r="Y80" i="8"/>
  <c r="Y82" i="8"/>
  <c r="F83" i="8"/>
  <c r="G63" i="8" s="1"/>
  <c r="Y85" i="8"/>
  <c r="V28" i="1"/>
  <c r="V27" i="1"/>
  <c r="V26" i="1"/>
  <c r="V25" i="1" s="1"/>
  <c r="W17" i="1" s="1"/>
  <c r="V24" i="1"/>
  <c r="V23" i="1"/>
  <c r="V22" i="1"/>
  <c r="V20" i="1"/>
  <c r="V19" i="1"/>
  <c r="V18" i="1"/>
  <c r="V16" i="1"/>
  <c r="V15" i="1"/>
  <c r="V14" i="1"/>
  <c r="V12" i="1"/>
  <c r="V11" i="1"/>
  <c r="V10" i="1"/>
  <c r="V7" i="1"/>
  <c r="V8" i="1"/>
  <c r="V6" i="1"/>
  <c r="N28" i="1"/>
  <c r="N27" i="1"/>
  <c r="N26" i="1"/>
  <c r="N24" i="1"/>
  <c r="N23" i="1"/>
  <c r="N22" i="1"/>
  <c r="N20" i="1"/>
  <c r="N19" i="1"/>
  <c r="N18" i="1"/>
  <c r="N16" i="1"/>
  <c r="N15" i="1"/>
  <c r="N14" i="1"/>
  <c r="N12" i="1"/>
  <c r="N11" i="1"/>
  <c r="N10" i="1"/>
  <c r="N8" i="1"/>
  <c r="N7" i="1"/>
  <c r="N6" i="1"/>
  <c r="Z28" i="1"/>
  <c r="Z27" i="1"/>
  <c r="Z26" i="1"/>
  <c r="Z24" i="1"/>
  <c r="Z23" i="1"/>
  <c r="Z22" i="1"/>
  <c r="Z21" i="1" s="1"/>
  <c r="Z20" i="1"/>
  <c r="Z19" i="1"/>
  <c r="Z18" i="1"/>
  <c r="Z16" i="1"/>
  <c r="Z15" i="1"/>
  <c r="Z14" i="1"/>
  <c r="Z12" i="1"/>
  <c r="Z11" i="1"/>
  <c r="Z10" i="1"/>
  <c r="Z8" i="1"/>
  <c r="Z7" i="1"/>
  <c r="Z6" i="1"/>
  <c r="R28" i="1"/>
  <c r="R27" i="1"/>
  <c r="R26" i="1"/>
  <c r="R24" i="1"/>
  <c r="R23" i="1"/>
  <c r="R22" i="1"/>
  <c r="R20" i="1"/>
  <c r="R19" i="1"/>
  <c r="R18" i="1"/>
  <c r="R16" i="1"/>
  <c r="R15" i="1"/>
  <c r="R14" i="1"/>
  <c r="R12" i="1"/>
  <c r="R11" i="1"/>
  <c r="R10" i="1"/>
  <c r="R8" i="1"/>
  <c r="R7" i="1"/>
  <c r="R6" i="1"/>
  <c r="J28" i="1"/>
  <c r="J27" i="1"/>
  <c r="J26" i="1"/>
  <c r="J24" i="1"/>
  <c r="J23" i="1"/>
  <c r="J22" i="1"/>
  <c r="J20" i="1"/>
  <c r="J19" i="1"/>
  <c r="J18" i="1"/>
  <c r="J16" i="1"/>
  <c r="AA16" i="1" s="1"/>
  <c r="J15" i="1"/>
  <c r="J14" i="1"/>
  <c r="J12" i="1"/>
  <c r="J11" i="1"/>
  <c r="J10" i="1"/>
  <c r="J6" i="1"/>
  <c r="J8" i="1"/>
  <c r="J7" i="1"/>
  <c r="F28" i="1"/>
  <c r="F27" i="1"/>
  <c r="F26" i="1"/>
  <c r="F24" i="1"/>
  <c r="F23" i="1"/>
  <c r="F22" i="1"/>
  <c r="F20" i="1"/>
  <c r="F19" i="1"/>
  <c r="F18" i="1"/>
  <c r="F16" i="1"/>
  <c r="F15" i="1"/>
  <c r="F14" i="1"/>
  <c r="F12" i="1"/>
  <c r="F11" i="1"/>
  <c r="F10" i="1"/>
  <c r="F8" i="1"/>
  <c r="F7" i="1"/>
  <c r="F6" i="1"/>
  <c r="AB6" i="1" s="1"/>
  <c r="AC25" i="1"/>
  <c r="X25" i="1"/>
  <c r="U25" i="1"/>
  <c r="T25" i="1"/>
  <c r="Q25" i="1"/>
  <c r="P25" i="1"/>
  <c r="M25" i="1"/>
  <c r="L25" i="1"/>
  <c r="I25" i="1"/>
  <c r="H25" i="1"/>
  <c r="E25" i="1"/>
  <c r="D25" i="1"/>
  <c r="AC21" i="1"/>
  <c r="X21" i="1"/>
  <c r="U21" i="1"/>
  <c r="T21" i="1"/>
  <c r="Q21" i="1"/>
  <c r="P21" i="1"/>
  <c r="M21" i="1"/>
  <c r="L21" i="1"/>
  <c r="I21" i="1"/>
  <c r="H21" i="1"/>
  <c r="E21" i="1"/>
  <c r="D21" i="1"/>
  <c r="AC17" i="1"/>
  <c r="X17" i="1"/>
  <c r="U17" i="1"/>
  <c r="T17" i="1"/>
  <c r="Q17" i="1"/>
  <c r="P17" i="1"/>
  <c r="M17" i="1"/>
  <c r="L17" i="1"/>
  <c r="I17" i="1"/>
  <c r="H17" i="1"/>
  <c r="E17" i="1"/>
  <c r="D17" i="1"/>
  <c r="AC13" i="1"/>
  <c r="X13" i="1"/>
  <c r="U13" i="1"/>
  <c r="T13" i="1"/>
  <c r="Q13" i="1"/>
  <c r="P13" i="1"/>
  <c r="M13" i="1"/>
  <c r="L13" i="1"/>
  <c r="I13" i="1"/>
  <c r="H13" i="1"/>
  <c r="E13" i="1"/>
  <c r="D13" i="1"/>
  <c r="AC9" i="1"/>
  <c r="X9" i="1"/>
  <c r="U9" i="1"/>
  <c r="T9" i="1"/>
  <c r="Q9" i="1"/>
  <c r="P9" i="1"/>
  <c r="M9" i="1"/>
  <c r="L9" i="1"/>
  <c r="I9" i="1"/>
  <c r="H9" i="1"/>
  <c r="E9" i="1"/>
  <c r="D9" i="1"/>
  <c r="AC5" i="1"/>
  <c r="X5" i="1"/>
  <c r="U5" i="1"/>
  <c r="T5" i="1"/>
  <c r="Q5" i="1"/>
  <c r="P5" i="1"/>
  <c r="M5" i="1"/>
  <c r="L5" i="1"/>
  <c r="I5" i="1"/>
  <c r="H5" i="1"/>
  <c r="E5" i="1"/>
  <c r="D5" i="1"/>
  <c r="V57" i="1"/>
  <c r="V56" i="1"/>
  <c r="AB56" i="1" s="1"/>
  <c r="V55" i="1"/>
  <c r="V53" i="1"/>
  <c r="V52" i="1"/>
  <c r="V51" i="1"/>
  <c r="V49" i="1"/>
  <c r="V48" i="1"/>
  <c r="V47" i="1"/>
  <c r="V45" i="1"/>
  <c r="V42" i="1" s="1"/>
  <c r="W50" i="1" s="1"/>
  <c r="V44" i="1"/>
  <c r="V43" i="1"/>
  <c r="V41" i="1"/>
  <c r="V40" i="1"/>
  <c r="V39" i="1"/>
  <c r="V36" i="1"/>
  <c r="V37" i="1"/>
  <c r="V35" i="1"/>
  <c r="AA35" i="1" s="1"/>
  <c r="R57" i="1"/>
  <c r="R56" i="1"/>
  <c r="R55" i="1"/>
  <c r="R53" i="1"/>
  <c r="R52" i="1"/>
  <c r="R51" i="1"/>
  <c r="R49" i="1"/>
  <c r="R48" i="1"/>
  <c r="R47" i="1"/>
  <c r="R45" i="1"/>
  <c r="R44" i="1"/>
  <c r="R43" i="1"/>
  <c r="R41" i="1"/>
  <c r="R40" i="1"/>
  <c r="R39" i="1"/>
  <c r="R38" i="1" s="1"/>
  <c r="S54" i="1" s="1"/>
  <c r="R36" i="1"/>
  <c r="R37" i="1"/>
  <c r="R35" i="1"/>
  <c r="N57" i="1"/>
  <c r="N56" i="1"/>
  <c r="N55" i="1"/>
  <c r="N53" i="1"/>
  <c r="N52" i="1"/>
  <c r="N51" i="1"/>
  <c r="N49" i="1"/>
  <c r="N48" i="1"/>
  <c r="N47" i="1"/>
  <c r="N45" i="1"/>
  <c r="N44" i="1"/>
  <c r="N42" i="1" s="1"/>
  <c r="O38" i="1" s="1"/>
  <c r="N43" i="1"/>
  <c r="N41" i="1"/>
  <c r="N40" i="1"/>
  <c r="N39" i="1"/>
  <c r="N36" i="1"/>
  <c r="N37" i="1"/>
  <c r="N35" i="1"/>
  <c r="J53" i="1"/>
  <c r="J52" i="1"/>
  <c r="J51" i="1"/>
  <c r="AA51" i="1" s="1"/>
  <c r="J57" i="1"/>
  <c r="J56" i="1"/>
  <c r="J54" i="1" s="1"/>
  <c r="K42" i="1" s="1"/>
  <c r="J55" i="1"/>
  <c r="J49" i="1"/>
  <c r="Y49" i="1" s="1"/>
  <c r="J48" i="1"/>
  <c r="J47" i="1"/>
  <c r="J45" i="1"/>
  <c r="J44" i="1"/>
  <c r="AB44" i="1" s="1"/>
  <c r="J43" i="1"/>
  <c r="J41" i="1"/>
  <c r="J40" i="1"/>
  <c r="J39" i="1"/>
  <c r="J36" i="1"/>
  <c r="J37" i="1"/>
  <c r="J35" i="1"/>
  <c r="F57" i="1"/>
  <c r="F56" i="1"/>
  <c r="F55" i="1"/>
  <c r="F53" i="1"/>
  <c r="F52" i="1"/>
  <c r="F51" i="1"/>
  <c r="F49" i="1"/>
  <c r="F48" i="1"/>
  <c r="F47" i="1"/>
  <c r="AA47" i="1" s="1"/>
  <c r="F45" i="1"/>
  <c r="F44" i="1"/>
  <c r="F43" i="1"/>
  <c r="F41" i="1"/>
  <c r="F40" i="1"/>
  <c r="F39" i="1"/>
  <c r="F36" i="1"/>
  <c r="F37" i="1"/>
  <c r="F35" i="1"/>
  <c r="D54" i="1"/>
  <c r="D50" i="1"/>
  <c r="J50" i="1"/>
  <c r="K34" i="1" s="1"/>
  <c r="Z57" i="1"/>
  <c r="Z56" i="1"/>
  <c r="Z55" i="1"/>
  <c r="AC54" i="1"/>
  <c r="X54" i="1"/>
  <c r="U54" i="1"/>
  <c r="T54" i="1"/>
  <c r="Q54" i="1"/>
  <c r="P54" i="1"/>
  <c r="M54" i="1"/>
  <c r="L54" i="1"/>
  <c r="I54" i="1"/>
  <c r="H54" i="1"/>
  <c r="E54" i="1"/>
  <c r="Z53" i="1"/>
  <c r="Z52" i="1"/>
  <c r="Z51" i="1"/>
  <c r="AC50" i="1"/>
  <c r="X50" i="1"/>
  <c r="U50" i="1"/>
  <c r="T50" i="1"/>
  <c r="Q50" i="1"/>
  <c r="P50" i="1"/>
  <c r="M50" i="1"/>
  <c r="L50" i="1"/>
  <c r="I50" i="1"/>
  <c r="H50" i="1"/>
  <c r="E50" i="1"/>
  <c r="Z49" i="1"/>
  <c r="Z48" i="1"/>
  <c r="Z47" i="1"/>
  <c r="AC46" i="1"/>
  <c r="Z46" i="1"/>
  <c r="X46" i="1"/>
  <c r="U46" i="1"/>
  <c r="T46" i="1"/>
  <c r="Q46" i="1"/>
  <c r="P46" i="1"/>
  <c r="M46" i="1"/>
  <c r="L46" i="1"/>
  <c r="I46" i="1"/>
  <c r="H46" i="1"/>
  <c r="E46" i="1"/>
  <c r="D46" i="1"/>
  <c r="Z45" i="1"/>
  <c r="Z44" i="1"/>
  <c r="Z43" i="1"/>
  <c r="AC42" i="1"/>
  <c r="X42" i="1"/>
  <c r="U42" i="1"/>
  <c r="T42" i="1"/>
  <c r="Q42" i="1"/>
  <c r="P42" i="1"/>
  <c r="M42" i="1"/>
  <c r="L42" i="1"/>
  <c r="I42" i="1"/>
  <c r="H42" i="1"/>
  <c r="E42" i="1"/>
  <c r="D42" i="1"/>
  <c r="Z41" i="1"/>
  <c r="Z40" i="1"/>
  <c r="Z39" i="1"/>
  <c r="AC38" i="1"/>
  <c r="X38" i="1"/>
  <c r="U38" i="1"/>
  <c r="T38" i="1"/>
  <c r="Q38" i="1"/>
  <c r="P38" i="1"/>
  <c r="M38" i="1"/>
  <c r="L38" i="1"/>
  <c r="I38" i="1"/>
  <c r="H38" i="1"/>
  <c r="E38" i="1"/>
  <c r="D38" i="1"/>
  <c r="Z37" i="1"/>
  <c r="Z36" i="1"/>
  <c r="Z35" i="1"/>
  <c r="Z34" i="1" s="1"/>
  <c r="AC34" i="1"/>
  <c r="X34" i="1"/>
  <c r="U34" i="1"/>
  <c r="T34" i="1"/>
  <c r="Q34" i="1"/>
  <c r="P34" i="1"/>
  <c r="M34" i="1"/>
  <c r="L34" i="1"/>
  <c r="I34" i="1"/>
  <c r="H34" i="1"/>
  <c r="E34" i="1"/>
  <c r="D34" i="1"/>
  <c r="AA36" i="1"/>
  <c r="AA41" i="1"/>
  <c r="V86" i="1"/>
  <c r="V85" i="1"/>
  <c r="V84" i="1"/>
  <c r="V82" i="1"/>
  <c r="V81" i="1"/>
  <c r="V80" i="1"/>
  <c r="V78" i="1"/>
  <c r="V77" i="1"/>
  <c r="V76" i="1"/>
  <c r="V74" i="1"/>
  <c r="V73" i="1"/>
  <c r="V72" i="1"/>
  <c r="V71" i="1" s="1"/>
  <c r="W79" i="1" s="1"/>
  <c r="V70" i="1"/>
  <c r="V69" i="1"/>
  <c r="V68" i="1"/>
  <c r="V65" i="1"/>
  <c r="V66" i="1"/>
  <c r="V64" i="1"/>
  <c r="R86" i="1"/>
  <c r="R85" i="1"/>
  <c r="R84" i="1"/>
  <c r="R82" i="1"/>
  <c r="R81" i="1"/>
  <c r="R80" i="1"/>
  <c r="R78" i="1"/>
  <c r="R77" i="1"/>
  <c r="R76" i="1"/>
  <c r="R74" i="1"/>
  <c r="R73" i="1"/>
  <c r="R72" i="1"/>
  <c r="R70" i="1"/>
  <c r="R69" i="1"/>
  <c r="R68" i="1"/>
  <c r="R65" i="1"/>
  <c r="R66" i="1"/>
  <c r="R64" i="1"/>
  <c r="N86" i="1"/>
  <c r="N85" i="1"/>
  <c r="N84" i="1"/>
  <c r="N82" i="1"/>
  <c r="N81" i="1"/>
  <c r="N80" i="1"/>
  <c r="N78" i="1"/>
  <c r="N77" i="1"/>
  <c r="N76" i="1"/>
  <c r="N74" i="1"/>
  <c r="N73" i="1"/>
  <c r="N72" i="1"/>
  <c r="N70" i="1"/>
  <c r="N69" i="1"/>
  <c r="N68" i="1"/>
  <c r="N65" i="1"/>
  <c r="N66" i="1"/>
  <c r="N64" i="1"/>
  <c r="J86" i="1"/>
  <c r="J85" i="1"/>
  <c r="J84" i="1"/>
  <c r="J82" i="1"/>
  <c r="J81" i="1"/>
  <c r="J80" i="1"/>
  <c r="J78" i="1"/>
  <c r="J77" i="1"/>
  <c r="J76" i="1"/>
  <c r="J75" i="1" s="1"/>
  <c r="K67" i="1" s="1"/>
  <c r="J74" i="1"/>
  <c r="J73" i="1"/>
  <c r="J72" i="1"/>
  <c r="J70" i="1"/>
  <c r="J69" i="1"/>
  <c r="J68" i="1"/>
  <c r="J65" i="1"/>
  <c r="J66" i="1"/>
  <c r="J64" i="1"/>
  <c r="F86" i="1"/>
  <c r="F85" i="1"/>
  <c r="F84" i="1"/>
  <c r="Y84" i="1" s="1"/>
  <c r="F82" i="1"/>
  <c r="F81" i="1"/>
  <c r="F80" i="1"/>
  <c r="F78" i="1"/>
  <c r="AB78" i="1" s="1"/>
  <c r="F77" i="1"/>
  <c r="F76" i="1"/>
  <c r="F74" i="1"/>
  <c r="F73" i="1"/>
  <c r="Y73" i="1" s="1"/>
  <c r="F72" i="1"/>
  <c r="F70" i="1"/>
  <c r="F69" i="1"/>
  <c r="F68" i="1"/>
  <c r="AB68" i="1" s="1"/>
  <c r="F65" i="1"/>
  <c r="F66" i="1"/>
  <c r="F64" i="1"/>
  <c r="F83" i="1"/>
  <c r="D83" i="1"/>
  <c r="D79" i="1"/>
  <c r="Z86" i="1"/>
  <c r="Z85" i="1"/>
  <c r="Z84" i="1"/>
  <c r="AC83" i="1"/>
  <c r="X83" i="1"/>
  <c r="U83" i="1"/>
  <c r="T83" i="1"/>
  <c r="Q83" i="1"/>
  <c r="P83" i="1"/>
  <c r="M83" i="1"/>
  <c r="L83" i="1"/>
  <c r="I83" i="1"/>
  <c r="H83" i="1"/>
  <c r="E83" i="1"/>
  <c r="Z82" i="1"/>
  <c r="Z81" i="1"/>
  <c r="Z80" i="1"/>
  <c r="AC79" i="1"/>
  <c r="X79" i="1"/>
  <c r="U79" i="1"/>
  <c r="T79" i="1"/>
  <c r="Q79" i="1"/>
  <c r="P79" i="1"/>
  <c r="M79" i="1"/>
  <c r="L79" i="1"/>
  <c r="I79" i="1"/>
  <c r="H79" i="1"/>
  <c r="E79" i="1"/>
  <c r="Z78" i="1"/>
  <c r="Z77" i="1"/>
  <c r="Z76" i="1"/>
  <c r="Z75" i="1" s="1"/>
  <c r="AC75" i="1"/>
  <c r="X75" i="1"/>
  <c r="U75" i="1"/>
  <c r="T75" i="1"/>
  <c r="Q75" i="1"/>
  <c r="P75" i="1"/>
  <c r="M75" i="1"/>
  <c r="L75" i="1"/>
  <c r="I75" i="1"/>
  <c r="H75" i="1"/>
  <c r="E75" i="1"/>
  <c r="D75" i="1"/>
  <c r="Z74" i="1"/>
  <c r="Z73" i="1"/>
  <c r="Z72" i="1"/>
  <c r="AC71" i="1"/>
  <c r="X71" i="1"/>
  <c r="U71" i="1"/>
  <c r="T71" i="1"/>
  <c r="Q71" i="1"/>
  <c r="P71" i="1"/>
  <c r="M71" i="1"/>
  <c r="L71" i="1"/>
  <c r="I71" i="1"/>
  <c r="H71" i="1"/>
  <c r="E71" i="1"/>
  <c r="D71" i="1"/>
  <c r="Z70" i="1"/>
  <c r="Z69" i="1"/>
  <c r="Z68" i="1"/>
  <c r="AC67" i="1"/>
  <c r="X67" i="1"/>
  <c r="U67" i="1"/>
  <c r="T67" i="1"/>
  <c r="Q67" i="1"/>
  <c r="P67" i="1"/>
  <c r="M67" i="1"/>
  <c r="L67" i="1"/>
  <c r="I67" i="1"/>
  <c r="H67" i="1"/>
  <c r="E67" i="1"/>
  <c r="D67" i="1"/>
  <c r="Z66" i="1"/>
  <c r="Z65" i="1"/>
  <c r="Z64" i="1"/>
  <c r="AC63" i="1"/>
  <c r="X63" i="1"/>
  <c r="U63" i="1"/>
  <c r="T63" i="1"/>
  <c r="Q63" i="1"/>
  <c r="P63" i="1"/>
  <c r="M63" i="1"/>
  <c r="L63" i="1"/>
  <c r="I63" i="1"/>
  <c r="H63" i="1"/>
  <c r="E63" i="1"/>
  <c r="D63" i="1"/>
  <c r="AA84" i="1"/>
  <c r="G63" i="1"/>
  <c r="V115" i="1"/>
  <c r="V114" i="1"/>
  <c r="V113" i="1"/>
  <c r="V107" i="1"/>
  <c r="V106" i="1"/>
  <c r="V105" i="1"/>
  <c r="V103" i="1"/>
  <c r="V102" i="1"/>
  <c r="V100" i="1" s="1"/>
  <c r="W108" i="1" s="1"/>
  <c r="V101" i="1"/>
  <c r="V99" i="1"/>
  <c r="V98" i="1"/>
  <c r="V97" i="1"/>
  <c r="V111" i="1"/>
  <c r="V110" i="1"/>
  <c r="V109" i="1"/>
  <c r="V94" i="1"/>
  <c r="V95" i="1"/>
  <c r="V93" i="1"/>
  <c r="R115" i="1"/>
  <c r="R114" i="1"/>
  <c r="R113" i="1"/>
  <c r="R111" i="1"/>
  <c r="R110" i="1"/>
  <c r="R109" i="1"/>
  <c r="R107" i="1"/>
  <c r="R106" i="1"/>
  <c r="R105" i="1"/>
  <c r="R103" i="1"/>
  <c r="R102" i="1"/>
  <c r="R101" i="1"/>
  <c r="R99" i="1"/>
  <c r="R98" i="1"/>
  <c r="R97" i="1"/>
  <c r="R94" i="1"/>
  <c r="R95" i="1"/>
  <c r="R93" i="1"/>
  <c r="N115" i="1"/>
  <c r="N114" i="1"/>
  <c r="N113" i="1"/>
  <c r="N111" i="1"/>
  <c r="Y111" i="1" s="1"/>
  <c r="N110" i="1"/>
  <c r="N109" i="1"/>
  <c r="N107" i="1"/>
  <c r="N106" i="1"/>
  <c r="N105" i="1"/>
  <c r="N103" i="1"/>
  <c r="N102" i="1"/>
  <c r="N101" i="1"/>
  <c r="N99" i="1"/>
  <c r="N98" i="1"/>
  <c r="N97" i="1"/>
  <c r="N94" i="1"/>
  <c r="N95" i="1"/>
  <c r="N93" i="1"/>
  <c r="J114" i="1"/>
  <c r="J113" i="1"/>
  <c r="J111" i="1"/>
  <c r="J110" i="1"/>
  <c r="J109" i="1"/>
  <c r="J107" i="1"/>
  <c r="J106" i="1"/>
  <c r="J105" i="1"/>
  <c r="J103" i="1"/>
  <c r="J102" i="1"/>
  <c r="J101" i="1"/>
  <c r="J99" i="1"/>
  <c r="J98" i="1"/>
  <c r="J97" i="1"/>
  <c r="J94" i="1"/>
  <c r="J95" i="1"/>
  <c r="J93" i="1"/>
  <c r="F115" i="1"/>
  <c r="F114" i="1"/>
  <c r="F113" i="1"/>
  <c r="F111" i="1"/>
  <c r="F110" i="1"/>
  <c r="F109" i="1"/>
  <c r="F107" i="1"/>
  <c r="F106" i="1"/>
  <c r="F105" i="1"/>
  <c r="F103" i="1"/>
  <c r="F102" i="1"/>
  <c r="F101" i="1"/>
  <c r="F99" i="1"/>
  <c r="F98" i="1"/>
  <c r="F97" i="1"/>
  <c r="F94" i="1"/>
  <c r="F95" i="1"/>
  <c r="F93" i="1"/>
  <c r="I19" i="6"/>
  <c r="H19" i="6"/>
  <c r="G19" i="6"/>
  <c r="I8" i="6"/>
  <c r="H8" i="6"/>
  <c r="G8" i="6"/>
  <c r="I22" i="6"/>
  <c r="H22" i="6"/>
  <c r="G22" i="6"/>
  <c r="I24" i="6"/>
  <c r="H24" i="6"/>
  <c r="G24" i="6"/>
  <c r="I23" i="6"/>
  <c r="H23" i="6"/>
  <c r="G23" i="6"/>
  <c r="I10" i="6"/>
  <c r="H10" i="6"/>
  <c r="G10" i="6"/>
  <c r="H25" i="6"/>
  <c r="I25" i="6"/>
  <c r="I15" i="6"/>
  <c r="H15" i="6"/>
  <c r="G15" i="6"/>
  <c r="H13" i="6"/>
  <c r="I13" i="6"/>
  <c r="I20" i="6"/>
  <c r="H20" i="6"/>
  <c r="G20" i="6"/>
  <c r="I9" i="6"/>
  <c r="H9" i="6"/>
  <c r="G9" i="6"/>
  <c r="H12" i="6"/>
  <c r="I12" i="6"/>
  <c r="G12" i="6"/>
  <c r="H26" i="6"/>
  <c r="I26" i="6"/>
  <c r="I16" i="6"/>
  <c r="H16" i="6"/>
  <c r="G16" i="6"/>
  <c r="I5" i="6"/>
  <c r="H5" i="6"/>
  <c r="G5" i="6"/>
  <c r="I14" i="6"/>
  <c r="H14" i="6"/>
  <c r="G14" i="6"/>
  <c r="I7" i="6"/>
  <c r="H7" i="6"/>
  <c r="G7" i="6"/>
  <c r="A18" i="6"/>
  <c r="A19" i="6" s="1"/>
  <c r="A20" i="6" s="1"/>
  <c r="A21" i="6" s="1"/>
  <c r="A22" i="6" s="1"/>
  <c r="A12" i="6" s="1"/>
  <c r="A13" i="6" s="1"/>
  <c r="A14" i="6" s="1"/>
  <c r="A15" i="6" s="1"/>
  <c r="A16" i="6" s="1"/>
  <c r="A6" i="6"/>
  <c r="A7" i="6" s="1"/>
  <c r="A8" i="6" s="1"/>
  <c r="A9" i="6" s="1"/>
  <c r="A10" i="6" s="1"/>
  <c r="G27" i="6"/>
  <c r="I28" i="6"/>
  <c r="H28" i="6"/>
  <c r="G28" i="6"/>
  <c r="H17" i="6"/>
  <c r="I17" i="6"/>
  <c r="I21" i="6"/>
  <c r="H21" i="6"/>
  <c r="G21" i="6"/>
  <c r="H11" i="6"/>
  <c r="I11" i="6"/>
  <c r="H18" i="6"/>
  <c r="G18" i="6"/>
  <c r="A24" i="6"/>
  <c r="A25" i="6" s="1"/>
  <c r="A26" i="6" s="1"/>
  <c r="A27" i="6" s="1"/>
  <c r="A28" i="6" s="1"/>
  <c r="Z115" i="1"/>
  <c r="Z114" i="1"/>
  <c r="Z113" i="1"/>
  <c r="Z112" i="1" s="1"/>
  <c r="AC112" i="1"/>
  <c r="X112" i="1"/>
  <c r="U112" i="1"/>
  <c r="T112" i="1"/>
  <c r="Q112" i="1"/>
  <c r="P112" i="1"/>
  <c r="M112" i="1"/>
  <c r="L112" i="1"/>
  <c r="I112" i="1"/>
  <c r="H112" i="1"/>
  <c r="E112" i="1"/>
  <c r="D112" i="1"/>
  <c r="Z111" i="1"/>
  <c r="Z110" i="1"/>
  <c r="Z109" i="1"/>
  <c r="AC108" i="1"/>
  <c r="X108" i="1"/>
  <c r="U108" i="1"/>
  <c r="T108" i="1"/>
  <c r="Q108" i="1"/>
  <c r="P108" i="1"/>
  <c r="M108" i="1"/>
  <c r="L108" i="1"/>
  <c r="I108" i="1"/>
  <c r="H108" i="1"/>
  <c r="E108" i="1"/>
  <c r="D108" i="1"/>
  <c r="Z107" i="1"/>
  <c r="Z104" i="1" s="1"/>
  <c r="Z106" i="1"/>
  <c r="Z105" i="1"/>
  <c r="AC104" i="1"/>
  <c r="X104" i="1"/>
  <c r="U104" i="1"/>
  <c r="T104" i="1"/>
  <c r="Q104" i="1"/>
  <c r="P104" i="1"/>
  <c r="M104" i="1"/>
  <c r="L104" i="1"/>
  <c r="I104" i="1"/>
  <c r="H104" i="1"/>
  <c r="E104" i="1"/>
  <c r="D104" i="1"/>
  <c r="Z103" i="1"/>
  <c r="Z102" i="1"/>
  <c r="Z101" i="1"/>
  <c r="AC100" i="1"/>
  <c r="X100" i="1"/>
  <c r="U100" i="1"/>
  <c r="T100" i="1"/>
  <c r="Q100" i="1"/>
  <c r="P100" i="1"/>
  <c r="M100" i="1"/>
  <c r="L100" i="1"/>
  <c r="I100" i="1"/>
  <c r="H100" i="1"/>
  <c r="E100" i="1"/>
  <c r="D100" i="1"/>
  <c r="Z99" i="1"/>
  <c r="Z98" i="1"/>
  <c r="Z97" i="1"/>
  <c r="AC96" i="1"/>
  <c r="X96" i="1"/>
  <c r="U96" i="1"/>
  <c r="T96" i="1"/>
  <c r="Q96" i="1"/>
  <c r="P96" i="1"/>
  <c r="M96" i="1"/>
  <c r="L96" i="1"/>
  <c r="I96" i="1"/>
  <c r="H96" i="1"/>
  <c r="E96" i="1"/>
  <c r="D96" i="1"/>
  <c r="Z95" i="1"/>
  <c r="Z94" i="1"/>
  <c r="Z93" i="1"/>
  <c r="AC92" i="1"/>
  <c r="X92" i="1"/>
  <c r="U92" i="1"/>
  <c r="T92" i="1"/>
  <c r="Q92" i="1"/>
  <c r="P92" i="1"/>
  <c r="M92" i="1"/>
  <c r="L92" i="1"/>
  <c r="I92" i="1"/>
  <c r="H92" i="1"/>
  <c r="E92" i="1"/>
  <c r="D92" i="1"/>
  <c r="I6" i="6"/>
  <c r="H6" i="6"/>
  <c r="I27" i="6"/>
  <c r="I18" i="6"/>
  <c r="H27" i="6"/>
  <c r="G6" i="6"/>
  <c r="G11" i="6"/>
  <c r="G17" i="6"/>
  <c r="G26" i="6"/>
  <c r="G13" i="6"/>
  <c r="G25" i="6"/>
  <c r="J112" i="1" l="1"/>
  <c r="K100" i="1" s="1"/>
  <c r="Y78" i="1"/>
  <c r="Z50" i="1"/>
  <c r="Y43" i="1"/>
  <c r="AB10" i="1"/>
  <c r="R17" i="1"/>
  <c r="S21" i="1" s="1"/>
  <c r="Y98" i="8"/>
  <c r="V104" i="8"/>
  <c r="W112" i="8" s="1"/>
  <c r="AB55" i="1"/>
  <c r="AA11" i="1"/>
  <c r="Z96" i="8"/>
  <c r="N108" i="8"/>
  <c r="O112" i="8" s="1"/>
  <c r="V92" i="8"/>
  <c r="W96" i="8" s="1"/>
  <c r="Z100" i="1"/>
  <c r="F108" i="1"/>
  <c r="G96" i="1" s="1"/>
  <c r="Y101" i="1"/>
  <c r="AB111" i="1"/>
  <c r="AB95" i="1"/>
  <c r="AB99" i="1"/>
  <c r="N104" i="1"/>
  <c r="O92" i="1" s="1"/>
  <c r="Y115" i="1"/>
  <c r="AB107" i="1"/>
  <c r="AB84" i="1"/>
  <c r="J83" i="1"/>
  <c r="R71" i="1"/>
  <c r="S63" i="1" s="1"/>
  <c r="AB70" i="1"/>
  <c r="V75" i="1"/>
  <c r="W83" i="1" s="1"/>
  <c r="Y105" i="1"/>
  <c r="Z63" i="1"/>
  <c r="AB66" i="1"/>
  <c r="Y70" i="1"/>
  <c r="Y81" i="1"/>
  <c r="AB86" i="1"/>
  <c r="N67" i="1"/>
  <c r="O71" i="1" s="1"/>
  <c r="N71" i="1"/>
  <c r="O67" i="1" s="1"/>
  <c r="N83" i="1"/>
  <c r="O79" i="1" s="1"/>
  <c r="R67" i="1"/>
  <c r="S83" i="1" s="1"/>
  <c r="AA82" i="1"/>
  <c r="Y56" i="1"/>
  <c r="Y101" i="8"/>
  <c r="Y93" i="8"/>
  <c r="AB115" i="1"/>
  <c r="AB94" i="1"/>
  <c r="AA101" i="1"/>
  <c r="AA106" i="1"/>
  <c r="AA111" i="1"/>
  <c r="Y93" i="1"/>
  <c r="Y98" i="1"/>
  <c r="Y103" i="1"/>
  <c r="Y109" i="1"/>
  <c r="Y102" i="1"/>
  <c r="N112" i="1"/>
  <c r="O108" i="1" s="1"/>
  <c r="R96" i="1"/>
  <c r="S112" i="1" s="1"/>
  <c r="R104" i="1"/>
  <c r="S108" i="1" s="1"/>
  <c r="AB110" i="1"/>
  <c r="AA115" i="1"/>
  <c r="V108" i="1"/>
  <c r="W100" i="1" s="1"/>
  <c r="V96" i="1"/>
  <c r="W92" i="1" s="1"/>
  <c r="V112" i="1"/>
  <c r="W104" i="1" s="1"/>
  <c r="AA80" i="1"/>
  <c r="AA65" i="1"/>
  <c r="AB49" i="1"/>
  <c r="AA39" i="1"/>
  <c r="Y44" i="1"/>
  <c r="AA49" i="1"/>
  <c r="F54" i="1"/>
  <c r="Y37" i="1"/>
  <c r="J38" i="1"/>
  <c r="K46" i="1" s="1"/>
  <c r="N46" i="1"/>
  <c r="O34" i="1" s="1"/>
  <c r="N54" i="1"/>
  <c r="O50" i="1" s="1"/>
  <c r="AA52" i="1"/>
  <c r="Y57" i="1"/>
  <c r="AB7" i="1"/>
  <c r="AA18" i="1"/>
  <c r="AB28" i="1"/>
  <c r="Y10" i="1"/>
  <c r="Y15" i="1"/>
  <c r="AA20" i="1"/>
  <c r="J25" i="1"/>
  <c r="K13" i="1" s="1"/>
  <c r="R5" i="1"/>
  <c r="S13" i="1" s="1"/>
  <c r="R21" i="1"/>
  <c r="S17" i="1" s="1"/>
  <c r="Z25" i="1"/>
  <c r="V9" i="1"/>
  <c r="W5" i="1" s="1"/>
  <c r="Z92" i="8"/>
  <c r="J112" i="8"/>
  <c r="K100" i="8" s="1"/>
  <c r="AB97" i="1"/>
  <c r="Y95" i="1"/>
  <c r="AA99" i="1"/>
  <c r="Y110" i="1"/>
  <c r="R100" i="1"/>
  <c r="S92" i="1" s="1"/>
  <c r="V104" i="1"/>
  <c r="W112" i="1" s="1"/>
  <c r="Z79" i="1"/>
  <c r="Z42" i="1"/>
  <c r="Y8" i="1"/>
  <c r="AA14" i="1"/>
  <c r="AB19" i="1"/>
  <c r="AB24" i="1"/>
  <c r="J21" i="1"/>
  <c r="K5" i="1" s="1"/>
  <c r="Y6" i="1"/>
  <c r="V13" i="1"/>
  <c r="W21" i="1" s="1"/>
  <c r="Z100" i="8"/>
  <c r="J100" i="1"/>
  <c r="K112" i="1" s="1"/>
  <c r="F104" i="1"/>
  <c r="G100" i="1" s="1"/>
  <c r="R63" i="1"/>
  <c r="S71" i="1" s="1"/>
  <c r="R79" i="1"/>
  <c r="S75" i="1" s="1"/>
  <c r="Y114" i="1"/>
  <c r="AB114" i="1"/>
  <c r="Y106" i="1"/>
  <c r="AB101" i="1"/>
  <c r="F92" i="1"/>
  <c r="G112" i="1" s="1"/>
  <c r="Z92" i="1"/>
  <c r="F67" i="1"/>
  <c r="G79" i="1" s="1"/>
  <c r="AA68" i="1"/>
  <c r="Z67" i="1"/>
  <c r="AA44" i="1"/>
  <c r="Y39" i="1"/>
  <c r="AB39" i="1"/>
  <c r="F46" i="1"/>
  <c r="G42" i="1" s="1"/>
  <c r="R54" i="1"/>
  <c r="S38" i="1" s="1"/>
  <c r="Z108" i="1"/>
  <c r="AB113" i="1"/>
  <c r="AA95" i="1"/>
  <c r="J96" i="1"/>
  <c r="K104" i="1" s="1"/>
  <c r="J108" i="1"/>
  <c r="N96" i="1"/>
  <c r="O100" i="1" s="1"/>
  <c r="AB109" i="1"/>
  <c r="AB108" i="1" s="1"/>
  <c r="AA114" i="1"/>
  <c r="AA78" i="1"/>
  <c r="Y68" i="1"/>
  <c r="R75" i="1"/>
  <c r="S79" i="1" s="1"/>
  <c r="Y113" i="1"/>
  <c r="AB106" i="1"/>
  <c r="Y97" i="1"/>
  <c r="Z96" i="1"/>
  <c r="R108" i="1"/>
  <c r="S104" i="1" s="1"/>
  <c r="R112" i="1"/>
  <c r="S96" i="1" s="1"/>
  <c r="V92" i="1"/>
  <c r="W96" i="1" s="1"/>
  <c r="AA86" i="1"/>
  <c r="AA70" i="1"/>
  <c r="AB73" i="1"/>
  <c r="AA73" i="1"/>
  <c r="Y76" i="1"/>
  <c r="Z83" i="1"/>
  <c r="N63" i="1"/>
  <c r="O75" i="1" s="1"/>
  <c r="N75" i="1"/>
  <c r="O63" i="1" s="1"/>
  <c r="N79" i="1"/>
  <c r="O83" i="1" s="1"/>
  <c r="V67" i="1"/>
  <c r="W63" i="1" s="1"/>
  <c r="Z38" i="1"/>
  <c r="Z54" i="1"/>
  <c r="V54" i="1"/>
  <c r="W46" i="1" s="1"/>
  <c r="AB15" i="1"/>
  <c r="V5" i="1"/>
  <c r="W9" i="1" s="1"/>
  <c r="V17" i="1"/>
  <c r="W25" i="1" s="1"/>
  <c r="V21" i="1"/>
  <c r="W13" i="1" s="1"/>
  <c r="Y94" i="8"/>
  <c r="R100" i="8"/>
  <c r="S92" i="8" s="1"/>
  <c r="AB20" i="1"/>
  <c r="AA26" i="1"/>
  <c r="Z13" i="1"/>
  <c r="Z17" i="1"/>
  <c r="AA24" i="1"/>
  <c r="N5" i="1"/>
  <c r="O17" i="1" s="1"/>
  <c r="N21" i="1"/>
  <c r="O25" i="1" s="1"/>
  <c r="AB75" i="8"/>
  <c r="AA98" i="8"/>
  <c r="Y113" i="8"/>
  <c r="AB109" i="8"/>
  <c r="Y106" i="8"/>
  <c r="AA94" i="8"/>
  <c r="Y55" i="1"/>
  <c r="AA55" i="1"/>
  <c r="AA56" i="1"/>
  <c r="AA57" i="1"/>
  <c r="N34" i="1"/>
  <c r="O46" i="1" s="1"/>
  <c r="N38" i="1"/>
  <c r="O42" i="1" s="1"/>
  <c r="N50" i="1"/>
  <c r="O54" i="1" s="1"/>
  <c r="R34" i="1"/>
  <c r="S42" i="1" s="1"/>
  <c r="R42" i="1"/>
  <c r="S34" i="1" s="1"/>
  <c r="R46" i="1"/>
  <c r="S50" i="1" s="1"/>
  <c r="AA6" i="1"/>
  <c r="AB11" i="1"/>
  <c r="AB16" i="1"/>
  <c r="AA22" i="1"/>
  <c r="AB27" i="1"/>
  <c r="J5" i="1"/>
  <c r="K21" i="1" s="1"/>
  <c r="R13" i="1"/>
  <c r="S5" i="1" s="1"/>
  <c r="R25" i="1"/>
  <c r="S9" i="1" s="1"/>
  <c r="Z5" i="1"/>
  <c r="AB8" i="1"/>
  <c r="AA8" i="1"/>
  <c r="N17" i="1"/>
  <c r="O5" i="1" s="1"/>
  <c r="Y114" i="8"/>
  <c r="AA97" i="8"/>
  <c r="AB93" i="8"/>
  <c r="J92" i="8"/>
  <c r="K108" i="8" s="1"/>
  <c r="J108" i="8"/>
  <c r="K92" i="8" s="1"/>
  <c r="N100" i="8"/>
  <c r="O96" i="8" s="1"/>
  <c r="AA92" i="8"/>
  <c r="Z67" i="8"/>
  <c r="Z75" i="8"/>
  <c r="Z108" i="8"/>
  <c r="AB94" i="8"/>
  <c r="AB99" i="8"/>
  <c r="AB115" i="8"/>
  <c r="R112" i="8"/>
  <c r="S96" i="8" s="1"/>
  <c r="Y109" i="8"/>
  <c r="AB63" i="8"/>
  <c r="Z83" i="8"/>
  <c r="Y115" i="8"/>
  <c r="AB110" i="8"/>
  <c r="Y110" i="8"/>
  <c r="AB106" i="8"/>
  <c r="AA105" i="8"/>
  <c r="Y97" i="8"/>
  <c r="AA111" i="8"/>
  <c r="N92" i="8"/>
  <c r="O104" i="8" s="1"/>
  <c r="R92" i="8"/>
  <c r="S100" i="8" s="1"/>
  <c r="R108" i="8"/>
  <c r="S104" i="8" s="1"/>
  <c r="V96" i="8"/>
  <c r="W92" i="8" s="1"/>
  <c r="V100" i="8"/>
  <c r="W108" i="8" s="1"/>
  <c r="Z112" i="8"/>
  <c r="J104" i="8"/>
  <c r="K96" i="8" s="1"/>
  <c r="N112" i="8"/>
  <c r="O108" i="8" s="1"/>
  <c r="R104" i="8"/>
  <c r="S108" i="8" s="1"/>
  <c r="Y111" i="8"/>
  <c r="K92" i="1"/>
  <c r="AA97" i="1"/>
  <c r="F96" i="1"/>
  <c r="AB102" i="1"/>
  <c r="F100" i="1"/>
  <c r="AA105" i="1"/>
  <c r="J104" i="1"/>
  <c r="AB105" i="1"/>
  <c r="AB104" i="1" s="1"/>
  <c r="AA93" i="1"/>
  <c r="N92" i="1"/>
  <c r="O104" i="1" s="1"/>
  <c r="N100" i="1"/>
  <c r="O96" i="1" s="1"/>
  <c r="AA103" i="1"/>
  <c r="R92" i="1"/>
  <c r="S100" i="1" s="1"/>
  <c r="AA94" i="1"/>
  <c r="F63" i="1"/>
  <c r="Y65" i="1"/>
  <c r="AA72" i="1"/>
  <c r="AB72" i="1"/>
  <c r="F71" i="1"/>
  <c r="Y72" i="1"/>
  <c r="AA77" i="1"/>
  <c r="Y77" i="1"/>
  <c r="F75" i="1"/>
  <c r="AB77" i="1"/>
  <c r="F79" i="1"/>
  <c r="Y82" i="1"/>
  <c r="AB82" i="1"/>
  <c r="Y64" i="1"/>
  <c r="J63" i="1"/>
  <c r="K79" i="1" s="1"/>
  <c r="AB64" i="1"/>
  <c r="AA64" i="1"/>
  <c r="Y69" i="1"/>
  <c r="AA69" i="1"/>
  <c r="AA67" i="1" s="1"/>
  <c r="AB69" i="1"/>
  <c r="AB67" i="1" s="1"/>
  <c r="Y74" i="1"/>
  <c r="AB74" i="1"/>
  <c r="J71" i="1"/>
  <c r="K83" i="1" s="1"/>
  <c r="Y80" i="1"/>
  <c r="AB80" i="1"/>
  <c r="J79" i="1"/>
  <c r="K63" i="1" s="1"/>
  <c r="AB85" i="1"/>
  <c r="Y85" i="1"/>
  <c r="AA85" i="1"/>
  <c r="AB65" i="1"/>
  <c r="J67" i="1"/>
  <c r="AB5" i="1"/>
  <c r="AA109" i="1"/>
  <c r="AA110" i="1"/>
  <c r="Y99" i="1"/>
  <c r="Y94" i="1"/>
  <c r="AA102" i="1"/>
  <c r="N108" i="1"/>
  <c r="O112" i="1" s="1"/>
  <c r="AB83" i="1"/>
  <c r="Z71" i="1"/>
  <c r="AA74" i="1"/>
  <c r="R83" i="1"/>
  <c r="S67" i="1" s="1"/>
  <c r="Y86" i="1"/>
  <c r="V83" i="1"/>
  <c r="W75" i="1" s="1"/>
  <c r="G34" i="1"/>
  <c r="AA113" i="1"/>
  <c r="Y107" i="1"/>
  <c r="AB103" i="1"/>
  <c r="AB98" i="1"/>
  <c r="AB96" i="1" s="1"/>
  <c r="AB93" i="1"/>
  <c r="AB92" i="1" s="1"/>
  <c r="AA98" i="1"/>
  <c r="J92" i="1"/>
  <c r="AA107" i="1"/>
  <c r="F112" i="1"/>
  <c r="K71" i="1"/>
  <c r="V63" i="1"/>
  <c r="W67" i="1" s="1"/>
  <c r="Y66" i="1"/>
  <c r="AA66" i="1"/>
  <c r="AA76" i="1"/>
  <c r="AA75" i="1" s="1"/>
  <c r="AB76" i="1"/>
  <c r="AA81" i="1"/>
  <c r="AB81" i="1"/>
  <c r="V79" i="1"/>
  <c r="W71" i="1" s="1"/>
  <c r="Y35" i="1"/>
  <c r="F34" i="1"/>
  <c r="AB35" i="1"/>
  <c r="F38" i="1"/>
  <c r="Y40" i="1"/>
  <c r="AA40" i="1"/>
  <c r="AA38" i="1" s="1"/>
  <c r="AB40" i="1"/>
  <c r="AB45" i="1"/>
  <c r="F42" i="1"/>
  <c r="AA45" i="1"/>
  <c r="F50" i="1"/>
  <c r="AB51" i="1"/>
  <c r="J34" i="1"/>
  <c r="K50" i="1" s="1"/>
  <c r="AB36" i="1"/>
  <c r="AA43" i="1"/>
  <c r="AB43" i="1"/>
  <c r="AB42" i="1" s="1"/>
  <c r="AA48" i="1"/>
  <c r="AA46" i="1" s="1"/>
  <c r="J46" i="1"/>
  <c r="Y48" i="1"/>
  <c r="R50" i="1"/>
  <c r="S46" i="1" s="1"/>
  <c r="AA53" i="1"/>
  <c r="AA50" i="1" s="1"/>
  <c r="V34" i="1"/>
  <c r="W38" i="1" s="1"/>
  <c r="AA37" i="1"/>
  <c r="AA34" i="1" s="1"/>
  <c r="AB37" i="1"/>
  <c r="V38" i="1"/>
  <c r="W34" i="1" s="1"/>
  <c r="AB41" i="1"/>
  <c r="AB47" i="1"/>
  <c r="V46" i="1"/>
  <c r="W54" i="1" s="1"/>
  <c r="Y47" i="1"/>
  <c r="V50" i="1"/>
  <c r="W42" i="1" s="1"/>
  <c r="Y52" i="1"/>
  <c r="Y53" i="1"/>
  <c r="Y41" i="1"/>
  <c r="Y36" i="1"/>
  <c r="J42" i="1"/>
  <c r="K54" i="1" s="1"/>
  <c r="AB48" i="1"/>
  <c r="AB53" i="1"/>
  <c r="AB57" i="1"/>
  <c r="AB54" i="1" s="1"/>
  <c r="J17" i="1"/>
  <c r="K9" i="1" s="1"/>
  <c r="R9" i="1"/>
  <c r="S25" i="1" s="1"/>
  <c r="Y45" i="1"/>
  <c r="Z9" i="1"/>
  <c r="N13" i="1"/>
  <c r="O9" i="1" s="1"/>
  <c r="Y51" i="1"/>
  <c r="AB52" i="1"/>
  <c r="Y7" i="1"/>
  <c r="AA7" i="1"/>
  <c r="AA5" i="1" s="1"/>
  <c r="AA12" i="1"/>
  <c r="AB12" i="1"/>
  <c r="AB9" i="1" s="1"/>
  <c r="Y12" i="1"/>
  <c r="AB18" i="1"/>
  <c r="Y18" i="1"/>
  <c r="F17" i="1"/>
  <c r="AB23" i="1"/>
  <c r="Y23" i="1"/>
  <c r="F21" i="1"/>
  <c r="AA23" i="1"/>
  <c r="Y28" i="1"/>
  <c r="AA28" i="1"/>
  <c r="F25" i="1"/>
  <c r="AA10" i="1"/>
  <c r="J9" i="1"/>
  <c r="K17" i="1" s="1"/>
  <c r="AA15" i="1"/>
  <c r="AA13" i="1" s="1"/>
  <c r="J13" i="1"/>
  <c r="K25" i="1" s="1"/>
  <c r="N9" i="1"/>
  <c r="O13" i="1" s="1"/>
  <c r="N25" i="1"/>
  <c r="O21" i="1" s="1"/>
  <c r="F5" i="1"/>
  <c r="F9" i="1"/>
  <c r="F13" i="1"/>
  <c r="Y14" i="1"/>
  <c r="AB14" i="1"/>
  <c r="AA19" i="1"/>
  <c r="AA17" i="1" s="1"/>
  <c r="Y22" i="1"/>
  <c r="AB22" i="1"/>
  <c r="AB21" i="1" s="1"/>
  <c r="Y26" i="1"/>
  <c r="AB26" i="1"/>
  <c r="AB25" i="1" s="1"/>
  <c r="AA27" i="1"/>
  <c r="Y83" i="8"/>
  <c r="AB83" i="8"/>
  <c r="AA109" i="8"/>
  <c r="AA108" i="8" s="1"/>
  <c r="AB114" i="8"/>
  <c r="AB102" i="8"/>
  <c r="F96" i="8"/>
  <c r="Y19" i="1"/>
  <c r="Y27" i="1"/>
  <c r="Z71" i="8"/>
  <c r="AB113" i="8"/>
  <c r="Y11" i="1"/>
  <c r="Y16" i="1"/>
  <c r="Y20" i="1"/>
  <c r="Y24" i="1"/>
  <c r="Y107" i="8"/>
  <c r="Y103" i="8"/>
  <c r="AB97" i="8"/>
  <c r="Y95" i="8"/>
  <c r="AA75" i="8"/>
  <c r="AA67" i="8"/>
  <c r="Y67" i="8"/>
  <c r="AB67" i="8"/>
  <c r="Z79" i="8"/>
  <c r="AA79" i="8"/>
  <c r="AA83" i="8"/>
  <c r="Y79" i="8"/>
  <c r="Y71" i="8"/>
  <c r="Y63" i="8"/>
  <c r="AA71" i="8"/>
  <c r="AB71" i="8"/>
  <c r="G75" i="8"/>
  <c r="G79" i="8"/>
  <c r="AB79" i="8"/>
  <c r="Y75" i="8"/>
  <c r="G83" i="8"/>
  <c r="AA63" i="8"/>
  <c r="Z63" i="8"/>
  <c r="J96" i="8"/>
  <c r="K104" i="8" s="1"/>
  <c r="N96" i="8"/>
  <c r="O100" i="8" s="1"/>
  <c r="N104" i="8"/>
  <c r="O92" i="8" s="1"/>
  <c r="R96" i="8"/>
  <c r="S112" i="8" s="1"/>
  <c r="AA113" i="8"/>
  <c r="AA107" i="8"/>
  <c r="F104" i="8"/>
  <c r="G100" i="8" s="1"/>
  <c r="AB103" i="8"/>
  <c r="F100" i="8"/>
  <c r="G104" i="8" s="1"/>
  <c r="AA99" i="8"/>
  <c r="AA96" i="8" s="1"/>
  <c r="Y99" i="8"/>
  <c r="AB98" i="8"/>
  <c r="G108" i="8"/>
  <c r="F112" i="8"/>
  <c r="F108" i="8"/>
  <c r="F92" i="8"/>
  <c r="AA115" i="8"/>
  <c r="AB111" i="8"/>
  <c r="AB108" i="8" s="1"/>
  <c r="AA106" i="8"/>
  <c r="AB105" i="8"/>
  <c r="AB104" i="8" s="1"/>
  <c r="AA102" i="8"/>
  <c r="AA100" i="8" s="1"/>
  <c r="AB101" i="8"/>
  <c r="AB95" i="8"/>
  <c r="AB17" i="1" l="1"/>
  <c r="AA112" i="1"/>
  <c r="AB96" i="8"/>
  <c r="AA79" i="1"/>
  <c r="AA100" i="1"/>
  <c r="AB112" i="1"/>
  <c r="AA25" i="1"/>
  <c r="AA9" i="1"/>
  <c r="AA21" i="1"/>
  <c r="AA96" i="1"/>
  <c r="Y100" i="8"/>
  <c r="AB13" i="1"/>
  <c r="Y54" i="1"/>
  <c r="Y108" i="1"/>
  <c r="AB92" i="8"/>
  <c r="AA104" i="8"/>
  <c r="AA42" i="1"/>
  <c r="AA83" i="1"/>
  <c r="AA54" i="1"/>
  <c r="AA112" i="8"/>
  <c r="Y104" i="8"/>
  <c r="Y96" i="8"/>
  <c r="G21" i="1"/>
  <c r="Y9" i="1"/>
  <c r="Y25" i="1"/>
  <c r="G5" i="1"/>
  <c r="G9" i="1"/>
  <c r="Y21" i="1"/>
  <c r="AB46" i="1"/>
  <c r="G38" i="1"/>
  <c r="Y50" i="1"/>
  <c r="AB38" i="1"/>
  <c r="AB34" i="1"/>
  <c r="AB75" i="1"/>
  <c r="K108" i="1"/>
  <c r="Y92" i="1"/>
  <c r="K75" i="1"/>
  <c r="Y67" i="1"/>
  <c r="AB63" i="1"/>
  <c r="AB71" i="1"/>
  <c r="Y83" i="1"/>
  <c r="AB100" i="1"/>
  <c r="AB100" i="8"/>
  <c r="Y13" i="1"/>
  <c r="G17" i="1"/>
  <c r="G13" i="1"/>
  <c r="Y17" i="1"/>
  <c r="AB112" i="8"/>
  <c r="Y5" i="1"/>
  <c r="G25" i="1"/>
  <c r="K38" i="1"/>
  <c r="Y46" i="1"/>
  <c r="Y34" i="1"/>
  <c r="G54" i="1"/>
  <c r="AA108" i="1"/>
  <c r="Y79" i="1"/>
  <c r="G67" i="1"/>
  <c r="AA71" i="1"/>
  <c r="K96" i="1"/>
  <c r="Y104" i="1"/>
  <c r="G108" i="1"/>
  <c r="Y96" i="1"/>
  <c r="Y42" i="1"/>
  <c r="G46" i="1"/>
  <c r="G92" i="1"/>
  <c r="Y112" i="1"/>
  <c r="AA104" i="1"/>
  <c r="AB50" i="1"/>
  <c r="Y38" i="1"/>
  <c r="G50" i="1"/>
  <c r="AB79" i="1"/>
  <c r="AA63" i="1"/>
  <c r="G71" i="1"/>
  <c r="Y75" i="1"/>
  <c r="Y71" i="1"/>
  <c r="G75" i="1"/>
  <c r="Y63" i="1"/>
  <c r="G83" i="1"/>
  <c r="AA92" i="1"/>
  <c r="Y100" i="1"/>
  <c r="G104" i="1"/>
  <c r="Y92" i="8"/>
  <c r="G112" i="8"/>
  <c r="Y108" i="8"/>
  <c r="G96" i="8"/>
  <c r="G92" i="8"/>
  <c r="Y112" i="8"/>
</calcChain>
</file>

<file path=xl/sharedStrings.xml><?xml version="1.0" encoding="utf-8"?>
<sst xmlns="http://schemas.openxmlformats.org/spreadsheetml/2006/main" count="2284" uniqueCount="288">
  <si>
    <t>Saalipalli võistkond</t>
  </si>
  <si>
    <t>Võistkond</t>
  </si>
  <si>
    <t>HK</t>
  </si>
  <si>
    <t>1 SARI</t>
  </si>
  <si>
    <t>Vastane</t>
  </si>
  <si>
    <t>2 SARI</t>
  </si>
  <si>
    <t>3 SARI</t>
  </si>
  <si>
    <t>4 SARI</t>
  </si>
  <si>
    <t>5 SARI</t>
  </si>
  <si>
    <t>KOKKU</t>
  </si>
  <si>
    <t>Keskm.</t>
  </si>
  <si>
    <t>Kesk.</t>
  </si>
  <si>
    <t>Mängijad</t>
  </si>
  <si>
    <t>Punkte</t>
  </si>
  <si>
    <t>Võidupunkt</t>
  </si>
  <si>
    <t>-HK</t>
  </si>
  <si>
    <t>koos HK</t>
  </si>
  <si>
    <t>puhas</t>
  </si>
  <si>
    <t>Võite</t>
  </si>
  <si>
    <t>Dan Arpo</t>
  </si>
  <si>
    <t>Eesti Raudtee</t>
  </si>
  <si>
    <t>Malm&amp;Ko</t>
  </si>
  <si>
    <t>Ametikool</t>
  </si>
  <si>
    <t>Piret Mäe</t>
  </si>
  <si>
    <t>LVRKK</t>
  </si>
  <si>
    <t>Egesten Metallehitused</t>
  </si>
  <si>
    <t>Simo Kree</t>
  </si>
  <si>
    <t>Wiru Auto</t>
  </si>
  <si>
    <t>Priit Normak</t>
  </si>
  <si>
    <t>Eve Palmar</t>
  </si>
  <si>
    <t>Noobel</t>
  </si>
  <si>
    <t>Estonian Cell</t>
  </si>
  <si>
    <t>Baltic Tank</t>
  </si>
  <si>
    <t>Kunda Trans</t>
  </si>
  <si>
    <t>Rakvere Soojus</t>
  </si>
  <si>
    <t>HAT-auto</t>
  </si>
  <si>
    <t>Stanislav Kurikko</t>
  </si>
  <si>
    <t>Latestoil</t>
  </si>
  <si>
    <t>Heli Ruuto</t>
  </si>
  <si>
    <t>Margus Floren</t>
  </si>
  <si>
    <t>Karla Köök</t>
  </si>
  <si>
    <t>AQVA</t>
  </si>
  <si>
    <t>Aroz3D</t>
  </si>
  <si>
    <t>Team 29</t>
  </si>
  <si>
    <t>Tristan Ruuto</t>
  </si>
  <si>
    <t>Madli Ruuto</t>
  </si>
  <si>
    <t>Erik Papstel</t>
  </si>
  <si>
    <t>MEHED</t>
  </si>
  <si>
    <t>*</t>
  </si>
  <si>
    <t>NAISED</t>
  </si>
  <si>
    <t>Jrk.</t>
  </si>
  <si>
    <t>Võistleja</t>
  </si>
  <si>
    <t>Würth</t>
  </si>
  <si>
    <t>Verx</t>
  </si>
  <si>
    <t>Assar</t>
  </si>
  <si>
    <t>Malm duubel</t>
  </si>
  <si>
    <t>Temper</t>
  </si>
  <si>
    <t>Lea Valter</t>
  </si>
  <si>
    <t>Kalle Roostik</t>
  </si>
  <si>
    <t>Rainis Naur</t>
  </si>
  <si>
    <t>I</t>
  </si>
  <si>
    <t>I-HK</t>
  </si>
  <si>
    <t xml:space="preserve">II </t>
  </si>
  <si>
    <t>II-HK</t>
  </si>
  <si>
    <t>III</t>
  </si>
  <si>
    <t>III-HK</t>
  </si>
  <si>
    <t>IV</t>
  </si>
  <si>
    <t>IV-HK</t>
  </si>
  <si>
    <t>V</t>
  </si>
  <si>
    <t>V-HK</t>
  </si>
  <si>
    <t xml:space="preserve">VI </t>
  </si>
  <si>
    <t>VI-HK</t>
  </si>
  <si>
    <t>Summa</t>
  </si>
  <si>
    <t>Keskmine koos HK</t>
  </si>
  <si>
    <t>Keskmine ilma HK</t>
  </si>
  <si>
    <t>FIRMALIIGA</t>
  </si>
  <si>
    <t>Mänguaeg</t>
  </si>
  <si>
    <t>Fin.  voor</t>
  </si>
  <si>
    <t>Kesk. koos HK</t>
  </si>
  <si>
    <t>II</t>
  </si>
  <si>
    <t>VI</t>
  </si>
  <si>
    <t>HAT Auto</t>
  </si>
  <si>
    <t>Kairika Kluust</t>
  </si>
  <si>
    <t>Dima Deket</t>
  </si>
  <si>
    <t>Sander Villmann</t>
  </si>
  <si>
    <t>Kätlin Liaks</t>
  </si>
  <si>
    <t>Karolina Daitš</t>
  </si>
  <si>
    <t>KEVAD 2017</t>
  </si>
  <si>
    <t>FIRMALIIGA I voor 13.02.2017</t>
  </si>
  <si>
    <t>Kätlin Laiks</t>
  </si>
  <si>
    <t>FIRMALIIGA  2017 KEVAD</t>
  </si>
  <si>
    <t>31. hooaeg</t>
  </si>
  <si>
    <t>Jeld-Wen</t>
  </si>
  <si>
    <t>FIRMALIIGA I voor 14.02.2017</t>
  </si>
  <si>
    <t>Keitlin Räni</t>
  </si>
  <si>
    <t>Renee Räni</t>
  </si>
  <si>
    <t>Kasper Gorjatsev</t>
  </si>
  <si>
    <t>Tauno Arpo</t>
  </si>
  <si>
    <t>Dan Sööl</t>
  </si>
  <si>
    <t>Reeli Pärs</t>
  </si>
  <si>
    <t>Piret Vares</t>
  </si>
  <si>
    <t>Artur Klimson</t>
  </si>
  <si>
    <t>Viktor Mestilainen</t>
  </si>
  <si>
    <t>Julia Simuk</t>
  </si>
  <si>
    <t>Andrei Gurkin</t>
  </si>
  <si>
    <t>Vladimir Dunets</t>
  </si>
  <si>
    <t>Silver Trover</t>
  </si>
  <si>
    <t>Ruve Juhkami</t>
  </si>
  <si>
    <t>Lembit Luik</t>
  </si>
  <si>
    <t>Allan Eigi</t>
  </si>
  <si>
    <t>Samuel Põldaru</t>
  </si>
  <si>
    <t>Alari Tippi</t>
  </si>
  <si>
    <t>VERX</t>
  </si>
  <si>
    <t>Eli Vainlo</t>
  </si>
  <si>
    <t>Indrek Papstel</t>
  </si>
  <si>
    <t>Ingmar Papstel</t>
  </si>
  <si>
    <t>Marko Peet</t>
  </si>
  <si>
    <t>Airis Floren</t>
  </si>
  <si>
    <t>Rainer Põliste</t>
  </si>
  <si>
    <t>Kristiina Einala</t>
  </si>
  <si>
    <t>Ragnar Häätarõ</t>
  </si>
  <si>
    <t>Andres Lill</t>
  </si>
  <si>
    <t>Larissa Vagel</t>
  </si>
  <si>
    <t>Jüri Ristimägi</t>
  </si>
  <si>
    <t>Ragnar Orgus</t>
  </si>
  <si>
    <t>Gertu Grishtshenko</t>
  </si>
  <si>
    <t>Üllar Kägu</t>
  </si>
  <si>
    <t>Kaido Nõmtak</t>
  </si>
  <si>
    <t>Aleftina Dushenkova</t>
  </si>
  <si>
    <t>Kaidi Pitk</t>
  </si>
  <si>
    <t>Toomas Rajamäe</t>
  </si>
  <si>
    <t>FIRMALIIGA I voor 15.02.2017</t>
  </si>
  <si>
    <t>FIRMALIIGA I voor 21.02.2017</t>
  </si>
  <si>
    <t>WÜRTH</t>
  </si>
  <si>
    <t>Margret Peiker</t>
  </si>
  <si>
    <t>Raivo Ruuto</t>
  </si>
  <si>
    <t>Jaanis Valter</t>
  </si>
  <si>
    <t xml:space="preserve">Malm&amp;Ko </t>
  </si>
  <si>
    <t>Kristiina Rozenthal</t>
  </si>
  <si>
    <t>Andre Rozenthal</t>
  </si>
  <si>
    <t>August Rozenthal</t>
  </si>
  <si>
    <t xml:space="preserve">Eha Neito </t>
  </si>
  <si>
    <t>Jaanus Malm</t>
  </si>
  <si>
    <t>Fredi Arnover</t>
  </si>
  <si>
    <t>Sirli Sang</t>
  </si>
  <si>
    <t>Raido Kõiv</t>
  </si>
  <si>
    <t>Mehis Krigul</t>
  </si>
  <si>
    <t>Rainer Lille</t>
  </si>
  <si>
    <t>Marju Arumäe</t>
  </si>
  <si>
    <t>Jairi Saksen</t>
  </si>
  <si>
    <t>Kaarel Laud</t>
  </si>
  <si>
    <t>Aita Rohtmets</t>
  </si>
  <si>
    <t>Margus Pukk</t>
  </si>
  <si>
    <t>Eha Neito</t>
  </si>
  <si>
    <t>FIRMALIIGA II voor 28.02.2017</t>
  </si>
  <si>
    <t>Tauno Rahamaa</t>
  </si>
  <si>
    <t>Hannes Urb</t>
  </si>
  <si>
    <t>Sven-Sever Piiskop</t>
  </si>
  <si>
    <t>Allan Viilol</t>
  </si>
  <si>
    <t>Arles Juurikas</t>
  </si>
  <si>
    <t>FIRMALIIGA II voor 01.03.2017</t>
  </si>
  <si>
    <t>Ivo Mäe</t>
  </si>
  <si>
    <t>Annika Reinula</t>
  </si>
  <si>
    <t>Sven-Seven Piiskop</t>
  </si>
  <si>
    <t>Anti Kree</t>
  </si>
  <si>
    <t>Brita Neito</t>
  </si>
  <si>
    <t>FIRMALIIGA II voor 07.03.2017</t>
  </si>
  <si>
    <t>Kaidu Nõmmik</t>
  </si>
  <si>
    <t>FIRMALIIGA II voor 08.03.2017</t>
  </si>
  <si>
    <t>Lembit Tamm</t>
  </si>
  <si>
    <t>Kaspar Terav</t>
  </si>
  <si>
    <t>Argo Laus</t>
  </si>
  <si>
    <t>Hille Ross</t>
  </si>
  <si>
    <t>FIRMALIIGA III voor 14.03.2017</t>
  </si>
  <si>
    <t>Andres Lume</t>
  </si>
  <si>
    <t>Raili Laats</t>
  </si>
  <si>
    <t>Tarmo Lood</t>
  </si>
  <si>
    <t>Kevin Varzin</t>
  </si>
  <si>
    <t>FIRMALIIGA III voor 15.03.2017</t>
  </si>
  <si>
    <t>FIRMALIIGA III voor 28.03.2017</t>
  </si>
  <si>
    <t>FIRMALIIGA III voor 29.03.2017</t>
  </si>
  <si>
    <t>Sirle Kree</t>
  </si>
  <si>
    <t>Ivar Kallasmaa</t>
  </si>
  <si>
    <t>FIRMALIIGA IV voor 04.04.2017</t>
  </si>
  <si>
    <t>Mihkel Kukk</t>
  </si>
  <si>
    <t>Andre Tammaru</t>
  </si>
  <si>
    <t>Rainer Võsaste</t>
  </si>
  <si>
    <t>FIRMALIIGA IV voor 05.04.2017</t>
  </si>
  <si>
    <t>FIRMALIIGA IV voor 11.04.2017</t>
  </si>
  <si>
    <t>FIRMALIIGA IV voor 12.04.2017</t>
  </si>
  <si>
    <t>Kille Porroson</t>
  </si>
  <si>
    <t>FIRMALIIGA V voor 18.04.2017</t>
  </si>
  <si>
    <t>Marko Helme</t>
  </si>
  <si>
    <t>Sille Sults</t>
  </si>
  <si>
    <t>FIRMALIIGA V voor 19.04.2017</t>
  </si>
  <si>
    <t>Katrin Männik</t>
  </si>
  <si>
    <t>FIRMALIIGA V voor 25.04.2017</t>
  </si>
  <si>
    <t>Martin Ruuto</t>
  </si>
  <si>
    <t>FIRMALIIGA V voor 26.04.2017</t>
  </si>
  <si>
    <t>Kristi Piispea</t>
  </si>
  <si>
    <t>Anu Tooming</t>
  </si>
  <si>
    <t>Rasmus Floren</t>
  </si>
  <si>
    <t>Annika Vannus</t>
  </si>
  <si>
    <t>FIRMALIIGA VI voor 02.05.2017</t>
  </si>
  <si>
    <t>FIRMALIIGA VI voor 03.05.2017</t>
  </si>
  <si>
    <t>Sander Esberg</t>
  </si>
  <si>
    <t>FIRMALIIGA VI voor 09.05.2017</t>
  </si>
  <si>
    <t>Ülle Ristimägi</t>
  </si>
  <si>
    <t xml:space="preserve">Otsepalli finaal  </t>
  </si>
  <si>
    <t>Teisipäeval 16.mai kell 18.30</t>
  </si>
  <si>
    <t>KARLA KÖÖK</t>
  </si>
  <si>
    <t>TEMPER</t>
  </si>
  <si>
    <t>KUNDA TRANS</t>
  </si>
  <si>
    <t>ESTONIAN CELL</t>
  </si>
  <si>
    <t>HAT AUTO</t>
  </si>
  <si>
    <t>MALM DUUBEL</t>
  </si>
  <si>
    <t xml:space="preserve">Vindipalli finaal  </t>
  </si>
  <si>
    <t>Rajapaar</t>
  </si>
  <si>
    <t>1/2</t>
  </si>
  <si>
    <t>VS</t>
  </si>
  <si>
    <t>3/4</t>
  </si>
  <si>
    <t>5/6</t>
  </si>
  <si>
    <t>1. VOOR , algab kell 18:30</t>
  </si>
  <si>
    <t>FIRMALIIGA Eelfinaal 18.05.2017</t>
  </si>
  <si>
    <t>24. Ametikool</t>
  </si>
  <si>
    <t>23. Baltic Tank</t>
  </si>
  <si>
    <t>22. LVRKK</t>
  </si>
  <si>
    <t>21. Jeld-Wen</t>
  </si>
  <si>
    <t>2. VOOR , algab kell 19:30</t>
  </si>
  <si>
    <t>Ingmar Etti</t>
  </si>
  <si>
    <t>FIRMALIIGA VI voor 10.05.2017</t>
  </si>
  <si>
    <t>Sten Lume</t>
  </si>
  <si>
    <t>20. Temper</t>
  </si>
  <si>
    <t>19. Karla Köök</t>
  </si>
  <si>
    <t>16. Malm duubel</t>
  </si>
  <si>
    <t>17. Egesten Metallehitused</t>
  </si>
  <si>
    <t>18. Malm&amp;Ko</t>
  </si>
  <si>
    <t>FINAAL</t>
  </si>
  <si>
    <t>KOHT</t>
  </si>
  <si>
    <t>R</t>
  </si>
  <si>
    <t>18.00</t>
  </si>
  <si>
    <t>N</t>
  </si>
  <si>
    <t>18.30</t>
  </si>
  <si>
    <t>Kolmapäeval 17.mai kell 18.29</t>
  </si>
  <si>
    <r>
      <t xml:space="preserve">19.mai  </t>
    </r>
    <r>
      <rPr>
        <b/>
        <sz val="36"/>
        <rFont val="Arial"/>
        <family val="2"/>
        <charset val="186"/>
      </rPr>
      <t xml:space="preserve"> FINAAL  </t>
    </r>
    <r>
      <rPr>
        <b/>
        <sz val="36"/>
        <color indexed="10"/>
        <rFont val="Arial"/>
        <family val="2"/>
        <charset val="186"/>
      </rPr>
      <t xml:space="preserve">2017 </t>
    </r>
    <r>
      <rPr>
        <b/>
        <sz val="22"/>
        <color indexed="8"/>
        <rFont val="Arial"/>
        <family val="2"/>
        <charset val="186"/>
      </rPr>
      <t xml:space="preserve">algus kell </t>
    </r>
    <r>
      <rPr>
        <b/>
        <sz val="26"/>
        <color indexed="10"/>
        <rFont val="Arial"/>
        <family val="2"/>
        <charset val="186"/>
      </rPr>
      <t>18.00</t>
    </r>
  </si>
  <si>
    <t>7. VOOR , algab kell 21:30</t>
  </si>
  <si>
    <t>6. VOOR , algab kell 21:00</t>
  </si>
  <si>
    <t>5. VOOR , algab kell 20:30</t>
  </si>
  <si>
    <t>3. Dan Arpo</t>
  </si>
  <si>
    <t>1. Eesti Raudtee</t>
  </si>
  <si>
    <t>2. Latestoil</t>
  </si>
  <si>
    <t>ÕLITUS!</t>
  </si>
  <si>
    <t>4. VOOR , algab kell 19:30</t>
  </si>
  <si>
    <t>6. WÜRTH</t>
  </si>
  <si>
    <t>5. Noobel</t>
  </si>
  <si>
    <t>4. AROZ3D</t>
  </si>
  <si>
    <t>3. VOOR , algab kell 19:00</t>
  </si>
  <si>
    <t>8. AQVA</t>
  </si>
  <si>
    <t>9. VERX</t>
  </si>
  <si>
    <t>7. ASSAR</t>
  </si>
  <si>
    <t>2. VOOR , algab kell 18:30</t>
  </si>
  <si>
    <t>10. Rakvere Soojus</t>
  </si>
  <si>
    <t>12. Estonian Cell</t>
  </si>
  <si>
    <t>11. Kunda Trans</t>
  </si>
  <si>
    <t>1. VOOR , algab kell 18:00</t>
  </si>
  <si>
    <t>13.HAT auto</t>
  </si>
  <si>
    <t>14. Team 29</t>
  </si>
  <si>
    <t>15. Wiru Auto</t>
  </si>
  <si>
    <t>Selgunud parimad!</t>
  </si>
  <si>
    <t>Mehed:</t>
  </si>
  <si>
    <t>1.</t>
  </si>
  <si>
    <t>2.</t>
  </si>
  <si>
    <t>3.</t>
  </si>
  <si>
    <t xml:space="preserve">Naised: </t>
  </si>
  <si>
    <t>II koht</t>
  </si>
  <si>
    <t>III koht</t>
  </si>
  <si>
    <t>IV koht</t>
  </si>
  <si>
    <t>V koht</t>
  </si>
  <si>
    <t>VI koht</t>
  </si>
  <si>
    <t>FIRMALIIGA Vindipalli FINAAL  17.mai</t>
  </si>
  <si>
    <t>FIRMALIIGA Otsepalli FINAAL  16.mai</t>
  </si>
  <si>
    <t>II  koht</t>
  </si>
  <si>
    <t>VÕITJA</t>
  </si>
  <si>
    <t>Kaspar Gorjatsev</t>
  </si>
  <si>
    <t xml:space="preserve">Arles Juurikas </t>
  </si>
  <si>
    <t>Ergo Tambik</t>
  </si>
  <si>
    <t>Kristi Tull</t>
  </si>
  <si>
    <t>Ragnar Häätarö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</si>
</sst>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  <numFmt numFmtId="166" formatCode="0;[Red]0"/>
  </numFmts>
  <fonts count="76" x14ac:knownFonts="1">
    <font>
      <sz val="10"/>
      <name val="Arial"/>
      <charset val="186"/>
    </font>
    <font>
      <sz val="13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  <charset val="186"/>
    </font>
    <font>
      <b/>
      <sz val="18"/>
      <name val="Verdana"/>
      <family val="2"/>
    </font>
    <font>
      <sz val="14"/>
      <name val="Arial"/>
      <family val="2"/>
      <charset val="186"/>
    </font>
    <font>
      <b/>
      <sz val="14"/>
      <name val="Verdana"/>
      <family val="2"/>
    </font>
    <font>
      <b/>
      <sz val="16"/>
      <name val="Arial"/>
      <family val="2"/>
      <charset val="186"/>
    </font>
    <font>
      <b/>
      <sz val="10"/>
      <name val="Arial"/>
      <family val="2"/>
      <charset val="186"/>
    </font>
    <font>
      <b/>
      <sz val="13"/>
      <name val="Verdana"/>
      <family val="2"/>
    </font>
    <font>
      <b/>
      <sz val="13"/>
      <color indexed="6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color indexed="62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b/>
      <sz val="16"/>
      <name val="Verdana"/>
      <family val="2"/>
      <charset val="186"/>
    </font>
    <font>
      <b/>
      <sz val="13"/>
      <name val="Arial"/>
      <family val="2"/>
      <charset val="186"/>
    </font>
    <font>
      <b/>
      <sz val="11"/>
      <name val="Verdana"/>
      <family val="2"/>
      <charset val="186"/>
    </font>
    <font>
      <sz val="11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2"/>
      <name val="Verdana"/>
      <family val="2"/>
      <charset val="186"/>
    </font>
    <font>
      <b/>
      <sz val="15"/>
      <name val="Verdana"/>
      <family val="2"/>
      <charset val="186"/>
    </font>
    <font>
      <b/>
      <sz val="15"/>
      <color indexed="10"/>
      <name val="Verdana"/>
      <family val="2"/>
      <charset val="186"/>
    </font>
    <font>
      <sz val="15"/>
      <color indexed="10"/>
      <name val="Verdana"/>
      <family val="2"/>
      <charset val="186"/>
    </font>
    <font>
      <sz val="15"/>
      <name val="Verdana"/>
      <family val="2"/>
      <charset val="186"/>
    </font>
    <font>
      <b/>
      <sz val="10"/>
      <name val="Verdana"/>
      <family val="2"/>
      <charset val="186"/>
    </font>
    <font>
      <sz val="10"/>
      <color indexed="10"/>
      <name val="Verdana"/>
      <family val="2"/>
      <charset val="186"/>
    </font>
    <font>
      <b/>
      <sz val="11"/>
      <color indexed="10"/>
      <name val="Verdana"/>
      <family val="2"/>
      <charset val="186"/>
    </font>
    <font>
      <sz val="11"/>
      <color indexed="10"/>
      <name val="Verdana"/>
      <family val="2"/>
      <charset val="186"/>
    </font>
    <font>
      <b/>
      <sz val="18"/>
      <name val="Arial"/>
      <family val="2"/>
      <charset val="186"/>
    </font>
    <font>
      <b/>
      <sz val="10"/>
      <color indexed="62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2"/>
      <color indexed="62"/>
      <name val="Arial"/>
      <family val="2"/>
      <charset val="186"/>
    </font>
    <font>
      <sz val="12"/>
      <color indexed="8"/>
      <name val="Arial"/>
      <family val="2"/>
      <charset val="186"/>
    </font>
    <font>
      <b/>
      <sz val="11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1"/>
      <color indexed="62"/>
      <name val="Arial"/>
      <family val="2"/>
      <charset val="186"/>
    </font>
    <font>
      <b/>
      <sz val="14"/>
      <color rgb="FFFF0000"/>
      <name val="Verdana"/>
      <family val="2"/>
      <charset val="186"/>
    </font>
    <font>
      <b/>
      <sz val="10"/>
      <color rgb="FFFF0000"/>
      <name val="Verdana"/>
      <family val="2"/>
      <charset val="186"/>
    </font>
    <font>
      <b/>
      <sz val="12"/>
      <color rgb="FFFF0000"/>
      <name val="Verdana"/>
      <family val="2"/>
      <charset val="186"/>
    </font>
    <font>
      <sz val="14"/>
      <color rgb="FFFF0000"/>
      <name val="Verdana"/>
      <family val="2"/>
      <charset val="186"/>
    </font>
    <font>
      <b/>
      <sz val="12"/>
      <color rgb="FFFF0000"/>
      <name val="Verdana"/>
      <family val="2"/>
    </font>
    <font>
      <b/>
      <sz val="12"/>
      <color theme="3"/>
      <name val="Verdana"/>
      <family val="2"/>
    </font>
    <font>
      <b/>
      <sz val="24"/>
      <color indexed="10"/>
      <name val="Verdana"/>
      <family val="2"/>
    </font>
    <font>
      <b/>
      <sz val="16"/>
      <color indexed="10"/>
      <name val="Arial"/>
      <family val="2"/>
      <charset val="186"/>
    </font>
    <font>
      <b/>
      <sz val="12"/>
      <color indexed="62"/>
      <name val="Verdana"/>
      <family val="2"/>
      <charset val="186"/>
    </font>
    <font>
      <b/>
      <sz val="14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36"/>
      <color indexed="10"/>
      <name val="Arial"/>
      <family val="2"/>
      <charset val="186"/>
    </font>
    <font>
      <b/>
      <sz val="36"/>
      <name val="Arial"/>
      <family val="2"/>
      <charset val="186"/>
    </font>
    <font>
      <b/>
      <sz val="22"/>
      <color indexed="8"/>
      <name val="Arial"/>
      <family val="2"/>
      <charset val="186"/>
    </font>
    <font>
      <b/>
      <sz val="26"/>
      <color indexed="10"/>
      <name val="Arial"/>
      <family val="2"/>
      <charset val="186"/>
    </font>
    <font>
      <b/>
      <u/>
      <sz val="36"/>
      <color indexed="10"/>
      <name val="Arial"/>
      <family val="2"/>
      <charset val="186"/>
    </font>
    <font>
      <b/>
      <u/>
      <sz val="24"/>
      <color indexed="10"/>
      <name val="Arial"/>
      <family val="2"/>
      <charset val="186"/>
    </font>
    <font>
      <b/>
      <sz val="12"/>
      <color indexed="8"/>
      <name val="Verdana"/>
      <family val="2"/>
    </font>
    <font>
      <b/>
      <u/>
      <sz val="16"/>
      <color indexed="10"/>
      <name val="Arial"/>
      <family val="2"/>
      <charset val="186"/>
    </font>
    <font>
      <b/>
      <sz val="14"/>
      <color indexed="62"/>
      <name val="Arial"/>
      <family val="2"/>
      <charset val="186"/>
    </font>
    <font>
      <b/>
      <sz val="16"/>
      <color rgb="FFFF0000"/>
      <name val="Arial"/>
      <family val="2"/>
      <charset val="186"/>
    </font>
    <font>
      <sz val="36"/>
      <name val="Arial"/>
      <family val="2"/>
      <charset val="186"/>
    </font>
    <font>
      <sz val="12"/>
      <name val="Verdana"/>
      <family val="2"/>
      <charset val="186"/>
    </font>
    <font>
      <b/>
      <sz val="12"/>
      <color indexed="10"/>
      <name val="Verdana"/>
      <family val="2"/>
      <charset val="186"/>
    </font>
    <font>
      <sz val="18"/>
      <name val="Verdana"/>
      <family val="2"/>
    </font>
    <font>
      <sz val="16"/>
      <color indexed="10"/>
      <name val="Arial"/>
      <family val="2"/>
      <charset val="186"/>
    </font>
    <font>
      <sz val="13"/>
      <name val="Verdana"/>
      <family val="2"/>
    </font>
    <font>
      <b/>
      <sz val="18"/>
      <color rgb="FFFF0000"/>
      <name val="Verdana"/>
      <family val="2"/>
    </font>
    <font>
      <b/>
      <sz val="18"/>
      <color rgb="FFFF0000"/>
      <name val="Arial"/>
      <family val="2"/>
      <charset val="186"/>
    </font>
    <font>
      <b/>
      <sz val="36"/>
      <color rgb="FFFF000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</fills>
  <borders count="1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3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/>
      <diagonal/>
    </border>
    <border>
      <left style="medium">
        <color indexed="63"/>
      </left>
      <right style="medium">
        <color indexed="64"/>
      </right>
      <top style="medium">
        <color indexed="64"/>
      </top>
      <bottom/>
      <diagonal/>
    </border>
    <border>
      <left style="medium">
        <color indexed="63"/>
      </left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4"/>
      </top>
      <bottom style="thin">
        <color indexed="63"/>
      </bottom>
      <diagonal/>
    </border>
    <border>
      <left/>
      <right style="medium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medium">
        <color indexed="64"/>
      </bottom>
      <diagonal/>
    </border>
    <border>
      <left/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medium">
        <color indexed="63"/>
      </top>
      <bottom style="thin">
        <color indexed="64"/>
      </bottom>
      <diagonal/>
    </border>
    <border>
      <left/>
      <right style="medium">
        <color indexed="64"/>
      </right>
      <top style="medium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3"/>
      </right>
      <top style="medium">
        <color indexed="64"/>
      </top>
      <bottom style="medium">
        <color indexed="64"/>
      </bottom>
      <diagonal/>
    </border>
    <border>
      <left/>
      <right style="medium">
        <color indexed="6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3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55">
    <xf numFmtId="0" fontId="0" fillId="0" borderId="0" xfId="0"/>
    <xf numFmtId="0" fontId="1" fillId="2" borderId="0" xfId="0" applyFont="1" applyFill="1"/>
    <xf numFmtId="0" fontId="2" fillId="2" borderId="0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12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12" applyFont="1" applyFill="1" applyAlignment="1">
      <alignment horizontal="center" vertical="center"/>
    </xf>
    <xf numFmtId="0" fontId="6" fillId="2" borderId="0" xfId="12" applyFont="1" applyFill="1" applyAlignment="1">
      <alignment horizontal="center" vertical="center"/>
    </xf>
    <xf numFmtId="0" fontId="7" fillId="3" borderId="0" xfId="0" applyFont="1" applyFill="1"/>
    <xf numFmtId="0" fontId="0" fillId="3" borderId="0" xfId="0" applyFill="1"/>
    <xf numFmtId="0" fontId="8" fillId="2" borderId="0" xfId="0" applyFont="1" applyFill="1"/>
    <xf numFmtId="0" fontId="10" fillId="2" borderId="1" xfId="12" applyFont="1" applyFill="1" applyBorder="1" applyAlignment="1">
      <alignment horizontal="center"/>
    </xf>
    <xf numFmtId="0" fontId="9" fillId="2" borderId="1" xfId="12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0" fontId="11" fillId="2" borderId="1" xfId="12" applyFont="1" applyFill="1" applyBorder="1" applyAlignment="1">
      <alignment horizontal="center"/>
    </xf>
    <xf numFmtId="0" fontId="11" fillId="2" borderId="3" xfId="12" applyFont="1" applyFill="1" applyBorder="1" applyAlignment="1">
      <alignment horizontal="center"/>
    </xf>
    <xf numFmtId="0" fontId="12" fillId="2" borderId="3" xfId="12" applyFont="1" applyFill="1" applyBorder="1" applyAlignment="1">
      <alignment horizontal="center"/>
    </xf>
    <xf numFmtId="0" fontId="13" fillId="2" borderId="3" xfId="12" applyFont="1" applyFill="1" applyBorder="1" applyAlignment="1">
      <alignment horizontal="center"/>
    </xf>
    <xf numFmtId="164" fontId="11" fillId="2" borderId="3" xfId="6" applyNumberFormat="1" applyFont="1" applyFill="1" applyBorder="1" applyAlignment="1">
      <alignment horizontal="center"/>
    </xf>
    <xf numFmtId="164" fontId="12" fillId="2" borderId="3" xfId="6" applyNumberFormat="1" applyFont="1" applyFill="1" applyBorder="1" applyAlignment="1">
      <alignment horizontal="center"/>
    </xf>
    <xf numFmtId="0" fontId="11" fillId="2" borderId="4" xfId="12" applyFont="1" applyFill="1" applyBorder="1" applyAlignment="1">
      <alignment horizontal="center"/>
    </xf>
    <xf numFmtId="0" fontId="9" fillId="2" borderId="0" xfId="12" applyFont="1" applyFill="1"/>
    <xf numFmtId="0" fontId="10" fillId="2" borderId="5" xfId="12" applyFont="1" applyFill="1" applyBorder="1" applyAlignment="1">
      <alignment horizontal="center"/>
    </xf>
    <xf numFmtId="0" fontId="9" fillId="2" borderId="5" xfId="12" applyFont="1" applyFill="1" applyBorder="1" applyAlignment="1">
      <alignment horizontal="center"/>
    </xf>
    <xf numFmtId="0" fontId="11" fillId="2" borderId="6" xfId="12" applyFont="1" applyFill="1" applyBorder="1" applyAlignment="1">
      <alignment horizontal="center"/>
    </xf>
    <xf numFmtId="0" fontId="11" fillId="2" borderId="5" xfId="12" applyFont="1" applyFill="1" applyBorder="1" applyAlignment="1">
      <alignment horizontal="center"/>
    </xf>
    <xf numFmtId="0" fontId="12" fillId="2" borderId="6" xfId="12" applyFont="1" applyFill="1" applyBorder="1" applyAlignment="1">
      <alignment horizontal="center"/>
    </xf>
    <xf numFmtId="0" fontId="11" fillId="2" borderId="7" xfId="12" applyFont="1" applyFill="1" applyBorder="1" applyAlignment="1">
      <alignment horizontal="center"/>
    </xf>
    <xf numFmtId="49" fontId="15" fillId="2" borderId="6" xfId="12" applyNumberFormat="1" applyFont="1" applyFill="1" applyBorder="1" applyAlignment="1">
      <alignment horizontal="center"/>
    </xf>
    <xf numFmtId="164" fontId="11" fillId="2" borderId="6" xfId="6" applyNumberFormat="1" applyFont="1" applyFill="1" applyBorder="1" applyAlignment="1">
      <alignment horizontal="center"/>
    </xf>
    <xf numFmtId="164" fontId="12" fillId="2" borderId="6" xfId="6" applyNumberFormat="1" applyFont="1" applyFill="1" applyBorder="1" applyAlignment="1">
      <alignment horizontal="center"/>
    </xf>
    <xf numFmtId="0" fontId="11" fillId="2" borderId="8" xfId="12" applyFont="1" applyFill="1" applyBorder="1" applyAlignment="1">
      <alignment horizontal="center"/>
    </xf>
    <xf numFmtId="0" fontId="17" fillId="2" borderId="9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11" fillId="2" borderId="10" xfId="12" applyFont="1" applyFill="1" applyBorder="1" applyAlignment="1">
      <alignment horizontal="center" vertical="center"/>
    </xf>
    <xf numFmtId="0" fontId="11" fillId="2" borderId="11" xfId="12" applyFont="1" applyFill="1" applyBorder="1" applyAlignment="1">
      <alignment horizontal="center" vertical="center"/>
    </xf>
    <xf numFmtId="0" fontId="18" fillId="2" borderId="11" xfId="12" applyFont="1" applyFill="1" applyBorder="1" applyAlignment="1">
      <alignment horizontal="center" vertical="center" wrapText="1"/>
    </xf>
    <xf numFmtId="0" fontId="12" fillId="2" borderId="3" xfId="12" applyFont="1" applyFill="1" applyBorder="1" applyAlignment="1">
      <alignment horizontal="center" vertical="center" wrapText="1"/>
    </xf>
    <xf numFmtId="0" fontId="11" fillId="2" borderId="9" xfId="12" applyFont="1" applyFill="1" applyBorder="1" applyAlignment="1">
      <alignment horizontal="center" vertical="center"/>
    </xf>
    <xf numFmtId="0" fontId="18" fillId="2" borderId="3" xfId="12" applyFont="1" applyFill="1" applyBorder="1" applyAlignment="1">
      <alignment horizontal="center" vertical="center" wrapText="1"/>
    </xf>
    <xf numFmtId="0" fontId="12" fillId="2" borderId="3" xfId="12" applyFont="1" applyFill="1" applyBorder="1" applyAlignment="1">
      <alignment horizontal="center" vertical="center"/>
    </xf>
    <xf numFmtId="0" fontId="12" fillId="2" borderId="11" xfId="12" applyFont="1" applyFill="1" applyBorder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165" fontId="6" fillId="2" borderId="11" xfId="6" applyNumberFormat="1" applyFont="1" applyFill="1" applyBorder="1" applyAlignment="1">
      <alignment horizontal="center" vertical="center"/>
    </xf>
    <xf numFmtId="165" fontId="19" fillId="2" borderId="3" xfId="6" applyNumberFormat="1" applyFont="1" applyFill="1" applyBorder="1" applyAlignment="1">
      <alignment horizontal="center" vertical="center"/>
    </xf>
    <xf numFmtId="0" fontId="9" fillId="2" borderId="0" xfId="12" applyFont="1" applyFill="1" applyAlignment="1">
      <alignment vertical="center"/>
    </xf>
    <xf numFmtId="0" fontId="17" fillId="2" borderId="12" xfId="12" applyFont="1" applyFill="1" applyBorder="1" applyAlignment="1">
      <alignment horizontal="center" vertical="center"/>
    </xf>
    <xf numFmtId="0" fontId="12" fillId="2" borderId="12" xfId="12" applyFont="1" applyFill="1" applyBorder="1" applyAlignment="1">
      <alignment horizontal="center" vertical="center"/>
    </xf>
    <xf numFmtId="0" fontId="11" fillId="2" borderId="12" xfId="12" applyFont="1" applyFill="1" applyBorder="1" applyAlignment="1">
      <alignment horizontal="center" vertical="center"/>
    </xf>
    <xf numFmtId="0" fontId="12" fillId="2" borderId="13" xfId="12" applyFont="1" applyFill="1" applyBorder="1" applyAlignment="1">
      <alignment horizontal="center" vertical="center"/>
    </xf>
    <xf numFmtId="0" fontId="11" fillId="2" borderId="13" xfId="12" applyFont="1" applyFill="1" applyBorder="1" applyAlignment="1">
      <alignment horizontal="center" vertical="center"/>
    </xf>
    <xf numFmtId="165" fontId="11" fillId="2" borderId="13" xfId="6" applyNumberFormat="1" applyFont="1" applyFill="1" applyBorder="1" applyAlignment="1">
      <alignment horizontal="center" vertical="center"/>
    </xf>
    <xf numFmtId="165" fontId="12" fillId="2" borderId="13" xfId="6" applyNumberFormat="1" applyFont="1" applyFill="1" applyBorder="1" applyAlignment="1">
      <alignment horizontal="center" vertical="center"/>
    </xf>
    <xf numFmtId="1" fontId="17" fillId="2" borderId="12" xfId="12" applyNumberFormat="1" applyFont="1" applyFill="1" applyBorder="1" applyAlignment="1">
      <alignment horizontal="center"/>
    </xf>
    <xf numFmtId="0" fontId="12" fillId="2" borderId="5" xfId="12" applyFont="1" applyFill="1" applyBorder="1" applyAlignment="1">
      <alignment horizontal="center" vertical="center"/>
    </xf>
    <xf numFmtId="0" fontId="12" fillId="2" borderId="6" xfId="12" applyFont="1" applyFill="1" applyBorder="1" applyAlignment="1">
      <alignment horizontal="center" vertical="center"/>
    </xf>
    <xf numFmtId="0" fontId="11" fillId="2" borderId="6" xfId="12" applyFont="1" applyFill="1" applyBorder="1" applyAlignment="1">
      <alignment horizontal="center" vertical="center"/>
    </xf>
    <xf numFmtId="165" fontId="11" fillId="2" borderId="6" xfId="6" applyNumberFormat="1" applyFont="1" applyFill="1" applyBorder="1" applyAlignment="1">
      <alignment horizontal="center" vertical="center"/>
    </xf>
    <xf numFmtId="165" fontId="12" fillId="2" borderId="6" xfId="6" applyNumberFormat="1" applyFont="1" applyFill="1" applyBorder="1" applyAlignment="1">
      <alignment horizontal="center" vertical="center"/>
    </xf>
    <xf numFmtId="0" fontId="17" fillId="0" borderId="14" xfId="12" applyFont="1" applyFill="1" applyBorder="1" applyAlignment="1">
      <alignment horizontal="center" vertical="center" wrapText="1"/>
    </xf>
    <xf numFmtId="0" fontId="11" fillId="2" borderId="3" xfId="12" applyFont="1" applyFill="1" applyBorder="1" applyAlignment="1">
      <alignment horizontal="center" vertical="center"/>
    </xf>
    <xf numFmtId="0" fontId="12" fillId="2" borderId="15" xfId="12" applyFont="1" applyFill="1" applyBorder="1" applyAlignment="1">
      <alignment horizontal="center" vertical="center" wrapText="1"/>
    </xf>
    <xf numFmtId="0" fontId="11" fillId="2" borderId="14" xfId="12" applyFont="1" applyFill="1" applyBorder="1" applyAlignment="1">
      <alignment horizontal="center" vertical="center"/>
    </xf>
    <xf numFmtId="165" fontId="6" fillId="2" borderId="3" xfId="6" applyNumberFormat="1" applyFont="1" applyFill="1" applyBorder="1" applyAlignment="1">
      <alignment horizontal="center" vertical="center"/>
    </xf>
    <xf numFmtId="0" fontId="11" fillId="2" borderId="1" xfId="12" applyFont="1" applyFill="1" applyBorder="1" applyAlignment="1">
      <alignment horizontal="center" vertical="center" wrapText="1"/>
    </xf>
    <xf numFmtId="0" fontId="12" fillId="2" borderId="11" xfId="12" applyFont="1" applyFill="1" applyBorder="1" applyAlignment="1">
      <alignment horizontal="center" vertical="center" wrapText="1"/>
    </xf>
    <xf numFmtId="0" fontId="17" fillId="2" borderId="14" xfId="12" applyFont="1" applyFill="1" applyBorder="1" applyAlignment="1">
      <alignment horizontal="center" vertical="center" wrapText="1"/>
    </xf>
    <xf numFmtId="1" fontId="17" fillId="2" borderId="5" xfId="12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2" fillId="2" borderId="0" xfId="0" applyFont="1" applyFill="1"/>
    <xf numFmtId="0" fontId="10" fillId="2" borderId="12" xfId="12" applyFont="1" applyFill="1" applyBorder="1" applyAlignment="1">
      <alignment horizontal="center" vertical="center"/>
    </xf>
    <xf numFmtId="0" fontId="23" fillId="2" borderId="16" xfId="10" applyFont="1" applyFill="1" applyBorder="1"/>
    <xf numFmtId="0" fontId="45" fillId="2" borderId="16" xfId="10" applyFont="1" applyFill="1" applyBorder="1"/>
    <xf numFmtId="0" fontId="23" fillId="2" borderId="16" xfId="10" applyFont="1" applyFill="1" applyBorder="1" applyAlignment="1">
      <alignment horizontal="center"/>
    </xf>
    <xf numFmtId="2" fontId="23" fillId="2" borderId="16" xfId="10" applyNumberFormat="1" applyFont="1" applyFill="1" applyBorder="1" applyAlignment="1">
      <alignment horizontal="center"/>
    </xf>
    <xf numFmtId="1" fontId="23" fillId="2" borderId="16" xfId="10" applyNumberFormat="1" applyFont="1" applyFill="1" applyBorder="1" applyAlignment="1">
      <alignment horizontal="center"/>
    </xf>
    <xf numFmtId="0" fontId="24" fillId="2" borderId="16" xfId="10" applyFont="1" applyFill="1" applyBorder="1"/>
    <xf numFmtId="0" fontId="23" fillId="2" borderId="0" xfId="10" applyFont="1" applyFill="1"/>
    <xf numFmtId="0" fontId="24" fillId="2" borderId="0" xfId="10" applyFont="1" applyFill="1"/>
    <xf numFmtId="0" fontId="25" fillId="2" borderId="0" xfId="0" applyFont="1" applyFill="1" applyBorder="1"/>
    <xf numFmtId="0" fontId="25" fillId="2" borderId="0" xfId="0" applyFont="1" applyFill="1"/>
    <xf numFmtId="166" fontId="23" fillId="2" borderId="0" xfId="10" applyNumberFormat="1" applyFont="1" applyFill="1" applyBorder="1" applyAlignment="1">
      <alignment horizontal="center"/>
    </xf>
    <xf numFmtId="166" fontId="45" fillId="2" borderId="0" xfId="10" applyNumberFormat="1" applyFont="1" applyFill="1" applyBorder="1" applyAlignment="1">
      <alignment horizontal="center"/>
    </xf>
    <xf numFmtId="0" fontId="26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center"/>
    </xf>
    <xf numFmtId="1" fontId="23" fillId="2" borderId="0" xfId="10" applyNumberFormat="1" applyFont="1" applyFill="1" applyBorder="1" applyAlignment="1">
      <alignment horizontal="center"/>
    </xf>
    <xf numFmtId="0" fontId="23" fillId="2" borderId="0" xfId="10" applyFont="1" applyFill="1" applyBorder="1"/>
    <xf numFmtId="0" fontId="24" fillId="2" borderId="0" xfId="10" applyFont="1" applyFill="1" applyBorder="1"/>
    <xf numFmtId="0" fontId="28" fillId="2" borderId="0" xfId="10" applyFont="1" applyFill="1" applyBorder="1"/>
    <xf numFmtId="0" fontId="29" fillId="2" borderId="0" xfId="0" applyFont="1" applyFill="1" applyBorder="1" applyAlignment="1">
      <alignment horizontal="right"/>
    </xf>
    <xf numFmtId="0" fontId="45" fillId="2" borderId="0" xfId="0" applyFont="1" applyFill="1" applyBorder="1" applyAlignment="1">
      <alignment horizontal="right"/>
    </xf>
    <xf numFmtId="0" fontId="29" fillId="2" borderId="0" xfId="10" applyFont="1" applyFill="1" applyBorder="1" applyAlignment="1">
      <alignment horizontal="center"/>
    </xf>
    <xf numFmtId="2" fontId="29" fillId="2" borderId="0" xfId="10" applyNumberFormat="1" applyFont="1" applyFill="1" applyBorder="1" applyAlignment="1">
      <alignment horizontal="center"/>
    </xf>
    <xf numFmtId="1" fontId="29" fillId="2" borderId="0" xfId="10" applyNumberFormat="1" applyFont="1" applyFill="1" applyBorder="1" applyAlignment="1">
      <alignment horizontal="center"/>
    </xf>
    <xf numFmtId="0" fontId="30" fillId="2" borderId="0" xfId="10" applyFont="1" applyFill="1" applyBorder="1"/>
    <xf numFmtId="0" fontId="31" fillId="2" borderId="0" xfId="10" applyFont="1" applyFill="1" applyBorder="1"/>
    <xf numFmtId="0" fontId="28" fillId="2" borderId="17" xfId="10" applyFont="1" applyFill="1" applyBorder="1"/>
    <xf numFmtId="0" fontId="31" fillId="2" borderId="17" xfId="10" applyFont="1" applyFill="1" applyBorder="1"/>
    <xf numFmtId="0" fontId="28" fillId="2" borderId="0" xfId="10" applyFont="1" applyFill="1"/>
    <xf numFmtId="0" fontId="31" fillId="2" borderId="0" xfId="10" applyFont="1" applyFill="1"/>
    <xf numFmtId="0" fontId="31" fillId="2" borderId="0" xfId="0" applyFont="1" applyFill="1" applyBorder="1"/>
    <xf numFmtId="0" fontId="31" fillId="2" borderId="0" xfId="0" applyFont="1" applyFill="1"/>
    <xf numFmtId="0" fontId="24" fillId="3" borderId="19" xfId="10" applyFont="1" applyFill="1" applyBorder="1" applyAlignment="1">
      <alignment horizontal="center" vertical="center" wrapText="1"/>
    </xf>
    <xf numFmtId="0" fontId="23" fillId="3" borderId="20" xfId="10" applyFont="1" applyFill="1" applyBorder="1" applyAlignment="1">
      <alignment horizontal="center" vertical="center" wrapText="1"/>
    </xf>
    <xf numFmtId="166" fontId="23" fillId="2" borderId="22" xfId="10" applyNumberFormat="1" applyFont="1" applyFill="1" applyBorder="1" applyAlignment="1">
      <alignment horizontal="center"/>
    </xf>
    <xf numFmtId="0" fontId="23" fillId="2" borderId="1" xfId="10" applyFont="1" applyFill="1" applyBorder="1" applyAlignment="1">
      <alignment horizontal="center"/>
    </xf>
    <xf numFmtId="165" fontId="23" fillId="2" borderId="3" xfId="11" applyNumberFormat="1" applyFont="1" applyFill="1" applyBorder="1" applyAlignment="1">
      <alignment horizontal="center"/>
    </xf>
    <xf numFmtId="1" fontId="23" fillId="2" borderId="3" xfId="11" applyNumberFormat="1" applyFont="1" applyFill="1" applyBorder="1" applyAlignment="1">
      <alignment horizontal="center"/>
    </xf>
    <xf numFmtId="0" fontId="24" fillId="0" borderId="3" xfId="10" applyFont="1" applyFill="1" applyBorder="1" applyAlignment="1">
      <alignment horizontal="center"/>
    </xf>
    <xf numFmtId="0" fontId="24" fillId="2" borderId="3" xfId="10" applyFont="1" applyFill="1" applyBorder="1" applyAlignment="1">
      <alignment horizontal="center"/>
    </xf>
    <xf numFmtId="0" fontId="23" fillId="2" borderId="3" xfId="10" applyFont="1" applyFill="1" applyBorder="1" applyAlignment="1">
      <alignment horizontal="center"/>
    </xf>
    <xf numFmtId="166" fontId="23" fillId="2" borderId="24" xfId="10" applyNumberFormat="1" applyFont="1" applyFill="1" applyBorder="1" applyAlignment="1">
      <alignment horizontal="center"/>
    </xf>
    <xf numFmtId="0" fontId="23" fillId="2" borderId="25" xfId="10" applyFont="1" applyFill="1" applyBorder="1" applyAlignment="1">
      <alignment horizontal="center"/>
    </xf>
    <xf numFmtId="0" fontId="23" fillId="2" borderId="24" xfId="10" applyFont="1" applyFill="1" applyBorder="1" applyAlignment="1">
      <alignment horizontal="center"/>
    </xf>
    <xf numFmtId="165" fontId="23" fillId="2" borderId="13" xfId="11" applyNumberFormat="1" applyFont="1" applyFill="1" applyBorder="1" applyAlignment="1">
      <alignment horizontal="center"/>
    </xf>
    <xf numFmtId="1" fontId="23" fillId="2" borderId="13" xfId="11" applyNumberFormat="1" applyFont="1" applyFill="1" applyBorder="1" applyAlignment="1">
      <alignment horizontal="center"/>
    </xf>
    <xf numFmtId="0" fontId="24" fillId="0" borderId="13" xfId="10" applyFont="1" applyFill="1" applyBorder="1" applyAlignment="1">
      <alignment horizontal="center"/>
    </xf>
    <xf numFmtId="0" fontId="24" fillId="2" borderId="13" xfId="10" applyFont="1" applyFill="1" applyBorder="1" applyAlignment="1">
      <alignment horizontal="center"/>
    </xf>
    <xf numFmtId="16" fontId="23" fillId="2" borderId="0" xfId="10" applyNumberFormat="1" applyFont="1" applyFill="1" applyBorder="1" applyAlignment="1">
      <alignment horizontal="center" vertical="center" wrapText="1"/>
    </xf>
    <xf numFmtId="16" fontId="23" fillId="2" borderId="0" xfId="0" applyNumberFormat="1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/>
    </xf>
    <xf numFmtId="0" fontId="23" fillId="0" borderId="13" xfId="10" applyFont="1" applyFill="1" applyBorder="1" applyAlignment="1">
      <alignment horizontal="center"/>
    </xf>
    <xf numFmtId="0" fontId="24" fillId="2" borderId="26" xfId="10" applyFont="1" applyFill="1" applyBorder="1" applyAlignment="1">
      <alignment horizontal="center"/>
    </xf>
    <xf numFmtId="0" fontId="24" fillId="2" borderId="0" xfId="0" applyFont="1" applyFill="1" applyBorder="1"/>
    <xf numFmtId="165" fontId="23" fillId="2" borderId="6" xfId="11" applyNumberFormat="1" applyFont="1" applyFill="1" applyBorder="1" applyAlignment="1">
      <alignment horizontal="center"/>
    </xf>
    <xf numFmtId="1" fontId="23" fillId="2" borderId="6" xfId="11" applyNumberFormat="1" applyFont="1" applyFill="1" applyBorder="1" applyAlignment="1">
      <alignment horizontal="center"/>
    </xf>
    <xf numFmtId="0" fontId="24" fillId="0" borderId="6" xfId="10" applyFont="1" applyFill="1" applyBorder="1" applyAlignment="1">
      <alignment horizontal="center"/>
    </xf>
    <xf numFmtId="0" fontId="24" fillId="2" borderId="6" xfId="10" applyFont="1" applyFill="1" applyBorder="1" applyAlignment="1">
      <alignment horizontal="center"/>
    </xf>
    <xf numFmtId="0" fontId="24" fillId="2" borderId="29" xfId="10" applyFont="1" applyFill="1" applyBorder="1" applyAlignment="1">
      <alignment horizontal="center"/>
    </xf>
    <xf numFmtId="16" fontId="45" fillId="2" borderId="30" xfId="10" applyNumberFormat="1" applyFont="1" applyFill="1" applyBorder="1" applyAlignment="1">
      <alignment horizontal="center" vertical="center" wrapText="1"/>
    </xf>
    <xf numFmtId="0" fontId="33" fillId="2" borderId="0" xfId="0" applyFont="1" applyFill="1" applyBorder="1"/>
    <xf numFmtId="0" fontId="25" fillId="2" borderId="25" xfId="0" applyFont="1" applyFill="1" applyBorder="1"/>
    <xf numFmtId="16" fontId="23" fillId="2" borderId="25" xfId="10" applyNumberFormat="1" applyFont="1" applyFill="1" applyBorder="1" applyAlignment="1">
      <alignment horizontal="center" vertical="center" wrapText="1"/>
    </xf>
    <xf numFmtId="16" fontId="23" fillId="2" borderId="25" xfId="0" applyNumberFormat="1" applyFont="1" applyFill="1" applyBorder="1" applyAlignment="1">
      <alignment horizontal="center"/>
    </xf>
    <xf numFmtId="16" fontId="23" fillId="2" borderId="18" xfId="1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/>
    <xf numFmtId="16" fontId="23" fillId="2" borderId="0" xfId="0" applyNumberFormat="1" applyFont="1" applyFill="1" applyBorder="1" applyAlignment="1">
      <alignment horizontal="center"/>
    </xf>
    <xf numFmtId="0" fontId="24" fillId="2" borderId="0" xfId="10" applyFont="1" applyFill="1" applyBorder="1" applyAlignment="1">
      <alignment horizontal="center" vertical="center" wrapText="1"/>
    </xf>
    <xf numFmtId="0" fontId="24" fillId="2" borderId="0" xfId="10" applyFont="1" applyFill="1" applyBorder="1" applyAlignment="1">
      <alignment horizontal="center"/>
    </xf>
    <xf numFmtId="166" fontId="23" fillId="2" borderId="0" xfId="10" applyNumberFormat="1" applyFont="1" applyFill="1" applyBorder="1" applyAlignment="1">
      <alignment horizontal="center" vertical="center" wrapText="1"/>
    </xf>
    <xf numFmtId="0" fontId="46" fillId="2" borderId="0" xfId="10" applyFont="1" applyFill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 vertical="center" wrapText="1"/>
    </xf>
    <xf numFmtId="0" fontId="32" fillId="2" borderId="0" xfId="10" applyFont="1" applyFill="1" applyBorder="1" applyAlignment="1">
      <alignment horizontal="center" vertical="center" wrapText="1"/>
    </xf>
    <xf numFmtId="2" fontId="32" fillId="2" borderId="0" xfId="10" applyNumberFormat="1" applyFont="1" applyFill="1" applyBorder="1" applyAlignment="1">
      <alignment horizontal="center" vertical="center" wrapText="1"/>
    </xf>
    <xf numFmtId="1" fontId="32" fillId="2" borderId="0" xfId="10" applyNumberFormat="1" applyFont="1" applyFill="1" applyBorder="1" applyAlignment="1">
      <alignment horizontal="center" vertical="center" wrapText="1"/>
    </xf>
    <xf numFmtId="0" fontId="48" fillId="2" borderId="0" xfId="10" applyFont="1" applyFill="1" applyBorder="1" applyAlignment="1">
      <alignment horizontal="center" vertical="center" wrapText="1"/>
    </xf>
    <xf numFmtId="165" fontId="23" fillId="2" borderId="0" xfId="10" applyNumberFormat="1" applyFont="1" applyFill="1" applyBorder="1" applyAlignment="1">
      <alignment horizontal="center"/>
    </xf>
    <xf numFmtId="1" fontId="24" fillId="2" borderId="0" xfId="10" applyNumberFormat="1" applyFont="1" applyFill="1" applyBorder="1" applyAlignment="1">
      <alignment horizontal="center"/>
    </xf>
    <xf numFmtId="16" fontId="24" fillId="2" borderId="0" xfId="10" applyNumberFormat="1" applyFont="1" applyFill="1" applyBorder="1" applyAlignment="1">
      <alignment horizontal="center" vertical="center" wrapText="1"/>
    </xf>
    <xf numFmtId="16" fontId="48" fillId="2" borderId="0" xfId="10" applyNumberFormat="1" applyFont="1" applyFill="1" applyBorder="1" applyAlignment="1">
      <alignment horizontal="center" vertical="center" wrapText="1"/>
    </xf>
    <xf numFmtId="1" fontId="24" fillId="2" borderId="0" xfId="10" applyNumberFormat="1" applyFont="1" applyFill="1" applyBorder="1" applyAlignment="1">
      <alignment horizontal="center" vertical="center" wrapText="1"/>
    </xf>
    <xf numFmtId="166" fontId="23" fillId="2" borderId="36" xfId="10" applyNumberFormat="1" applyFont="1" applyFill="1" applyBorder="1" applyAlignment="1">
      <alignment horizontal="center"/>
    </xf>
    <xf numFmtId="2" fontId="23" fillId="2" borderId="0" xfId="10" applyNumberFormat="1" applyFont="1" applyFill="1" applyBorder="1" applyAlignment="1">
      <alignment horizontal="center"/>
    </xf>
    <xf numFmtId="0" fontId="35" fillId="2" borderId="0" xfId="10" applyFont="1" applyFill="1" applyBorder="1"/>
    <xf numFmtId="0" fontId="34" fillId="2" borderId="0" xfId="10" applyFont="1" applyFill="1" applyBorder="1"/>
    <xf numFmtId="0" fontId="48" fillId="2" borderId="0" xfId="0" applyFont="1" applyFill="1"/>
    <xf numFmtId="0" fontId="25" fillId="2" borderId="0" xfId="0" applyFont="1" applyFill="1" applyAlignment="1">
      <alignment horizontal="center"/>
    </xf>
    <xf numFmtId="0" fontId="32" fillId="2" borderId="0" xfId="0" applyFont="1" applyFill="1"/>
    <xf numFmtId="0" fontId="8" fillId="2" borderId="0" xfId="12" applyFont="1" applyFill="1" applyBorder="1" applyAlignment="1">
      <alignment horizontal="center"/>
    </xf>
    <xf numFmtId="1" fontId="37" fillId="2" borderId="0" xfId="12" applyNumberFormat="1" applyFont="1" applyFill="1" applyBorder="1" applyAlignment="1">
      <alignment horizontal="center"/>
    </xf>
    <xf numFmtId="0" fontId="8" fillId="2" borderId="0" xfId="12" applyFont="1" applyFill="1" applyBorder="1"/>
    <xf numFmtId="0" fontId="2" fillId="2" borderId="0" xfId="12" applyFont="1" applyFill="1" applyBorder="1" applyAlignment="1">
      <alignment horizontal="center"/>
    </xf>
    <xf numFmtId="43" fontId="38" fillId="2" borderId="13" xfId="1" applyFont="1" applyFill="1" applyBorder="1" applyAlignment="1">
      <alignment horizontal="center" vertical="center" wrapText="1"/>
    </xf>
    <xf numFmtId="43" fontId="38" fillId="2" borderId="37" xfId="1" applyFont="1" applyFill="1" applyBorder="1" applyAlignment="1">
      <alignment horizontal="center" vertical="center" wrapText="1"/>
    </xf>
    <xf numFmtId="43" fontId="39" fillId="2" borderId="13" xfId="1" applyFont="1" applyFill="1" applyBorder="1" applyAlignment="1">
      <alignment horizontal="center" vertical="center" wrapText="1"/>
    </xf>
    <xf numFmtId="43" fontId="38" fillId="2" borderId="32" xfId="1" applyFont="1" applyFill="1" applyBorder="1" applyAlignment="1">
      <alignment horizontal="center" vertical="center" wrapText="1"/>
    </xf>
    <xf numFmtId="43" fontId="38" fillId="2" borderId="38" xfId="1" applyFont="1" applyFill="1" applyBorder="1" applyAlignment="1">
      <alignment horizontal="center" vertical="center" wrapText="1"/>
    </xf>
    <xf numFmtId="43" fontId="40" fillId="2" borderId="13" xfId="1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center" wrapText="1"/>
    </xf>
    <xf numFmtId="0" fontId="38" fillId="2" borderId="39" xfId="12" applyFont="1" applyFill="1" applyBorder="1" applyAlignment="1">
      <alignment horizontal="center"/>
    </xf>
    <xf numFmtId="0" fontId="38" fillId="2" borderId="13" xfId="14" applyFont="1" applyFill="1" applyBorder="1" applyAlignment="1">
      <alignment vertical="center"/>
    </xf>
    <xf numFmtId="0" fontId="38" fillId="2" borderId="13" xfId="12" applyFont="1" applyFill="1" applyBorder="1" applyAlignment="1">
      <alignment horizontal="center"/>
    </xf>
    <xf numFmtId="0" fontId="39" fillId="2" borderId="13" xfId="12" applyFont="1" applyFill="1" applyBorder="1" applyAlignment="1">
      <alignment horizontal="center"/>
    </xf>
    <xf numFmtId="0" fontId="41" fillId="2" borderId="13" xfId="12" applyFont="1" applyFill="1" applyBorder="1" applyAlignment="1">
      <alignment horizontal="center"/>
    </xf>
    <xf numFmtId="43" fontId="38" fillId="2" borderId="13" xfId="6" applyFont="1" applyFill="1" applyBorder="1" applyAlignment="1">
      <alignment horizontal="center"/>
    </xf>
    <xf numFmtId="1" fontId="40" fillId="2" borderId="13" xfId="12" applyNumberFormat="1" applyFont="1" applyFill="1" applyBorder="1" applyAlignment="1">
      <alignment horizontal="center"/>
    </xf>
    <xf numFmtId="0" fontId="42" fillId="2" borderId="0" xfId="12" applyFont="1" applyFill="1" applyBorder="1"/>
    <xf numFmtId="0" fontId="38" fillId="2" borderId="13" xfId="12" applyFont="1" applyFill="1" applyBorder="1" applyAlignment="1">
      <alignment horizontal="left"/>
    </xf>
    <xf numFmtId="0" fontId="38" fillId="4" borderId="13" xfId="14" applyFont="1" applyFill="1" applyBorder="1" applyAlignment="1">
      <alignment vertical="center"/>
    </xf>
    <xf numFmtId="0" fontId="39" fillId="2" borderId="13" xfId="12" quotePrefix="1" applyFont="1" applyFill="1" applyBorder="1" applyAlignment="1">
      <alignment horizontal="center"/>
    </xf>
    <xf numFmtId="0" fontId="8" fillId="2" borderId="0" xfId="12" applyFont="1" applyFill="1" applyBorder="1" applyAlignment="1">
      <alignment horizontal="left"/>
    </xf>
    <xf numFmtId="0" fontId="43" fillId="2" borderId="0" xfId="12" applyFont="1" applyFill="1" applyBorder="1" applyAlignment="1">
      <alignment horizontal="center"/>
    </xf>
    <xf numFmtId="0" fontId="43" fillId="2" borderId="0" xfId="0" applyFont="1" applyFill="1" applyBorder="1"/>
    <xf numFmtId="0" fontId="3" fillId="2" borderId="0" xfId="0" applyFont="1" applyFill="1" applyBorder="1"/>
    <xf numFmtId="0" fontId="8" fillId="2" borderId="0" xfId="0" applyFont="1" applyFill="1" applyBorder="1"/>
    <xf numFmtId="1" fontId="44" fillId="2" borderId="0" xfId="12" applyNumberFormat="1" applyFont="1" applyFill="1" applyBorder="1" applyAlignment="1">
      <alignment horizontal="center"/>
    </xf>
    <xf numFmtId="0" fontId="38" fillId="2" borderId="13" xfId="12" applyFont="1" applyFill="1" applyBorder="1" applyAlignment="1">
      <alignment horizontal="center" vertical="center" wrapText="1"/>
    </xf>
    <xf numFmtId="0" fontId="38" fillId="2" borderId="37" xfId="12" applyFont="1" applyFill="1" applyBorder="1" applyAlignment="1">
      <alignment horizontal="center" vertical="center" wrapText="1"/>
    </xf>
    <xf numFmtId="0" fontId="39" fillId="2" borderId="13" xfId="12" applyFont="1" applyFill="1" applyBorder="1" applyAlignment="1">
      <alignment horizontal="center" vertical="center" wrapText="1"/>
    </xf>
    <xf numFmtId="0" fontId="38" fillId="2" borderId="32" xfId="12" applyFont="1" applyFill="1" applyBorder="1" applyAlignment="1">
      <alignment horizontal="left" vertical="center" wrapText="1"/>
    </xf>
    <xf numFmtId="43" fontId="38" fillId="2" borderId="38" xfId="6" applyFont="1" applyFill="1" applyBorder="1" applyAlignment="1">
      <alignment horizontal="center" vertical="center" wrapText="1"/>
    </xf>
    <xf numFmtId="1" fontId="40" fillId="2" borderId="13" xfId="12" applyNumberFormat="1" applyFont="1" applyFill="1" applyBorder="1" applyAlignment="1">
      <alignment horizontal="center" vertical="center" wrapText="1"/>
    </xf>
    <xf numFmtId="0" fontId="38" fillId="2" borderId="13" xfId="12" applyFont="1" applyFill="1" applyBorder="1" applyAlignment="1"/>
    <xf numFmtId="0" fontId="3" fillId="2" borderId="0" xfId="0" applyFont="1" applyFill="1"/>
    <xf numFmtId="1" fontId="37" fillId="2" borderId="0" xfId="0" applyNumberFormat="1" applyFont="1" applyFill="1" applyAlignment="1">
      <alignment horizontal="center"/>
    </xf>
    <xf numFmtId="0" fontId="23" fillId="6" borderId="16" xfId="10" applyFont="1" applyFill="1" applyBorder="1" applyAlignment="1">
      <alignment horizontal="center"/>
    </xf>
    <xf numFmtId="0" fontId="21" fillId="6" borderId="0" xfId="10" applyFont="1" applyFill="1" applyBorder="1" applyAlignment="1">
      <alignment horizontal="center"/>
    </xf>
    <xf numFmtId="0" fontId="29" fillId="6" borderId="0" xfId="10" applyFont="1" applyFill="1" applyBorder="1" applyAlignment="1">
      <alignment horizontal="left"/>
    </xf>
    <xf numFmtId="0" fontId="23" fillId="6" borderId="0" xfId="1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/>
    </xf>
    <xf numFmtId="166" fontId="23" fillId="2" borderId="40" xfId="10" applyNumberFormat="1" applyFont="1" applyFill="1" applyBorder="1" applyAlignment="1">
      <alignment horizontal="center"/>
    </xf>
    <xf numFmtId="16" fontId="23" fillId="2" borderId="15" xfId="10" applyNumberFormat="1" applyFont="1" applyFill="1" applyBorder="1" applyAlignment="1">
      <alignment horizontal="center" vertical="center" wrapText="1"/>
    </xf>
    <xf numFmtId="0" fontId="23" fillId="7" borderId="41" xfId="10" applyFont="1" applyFill="1" applyBorder="1" applyAlignment="1">
      <alignment horizontal="center" vertical="center" wrapText="1"/>
    </xf>
    <xf numFmtId="166" fontId="23" fillId="2" borderId="28" xfId="10" applyNumberFormat="1" applyFont="1" applyFill="1" applyBorder="1" applyAlignment="1">
      <alignment horizontal="center"/>
    </xf>
    <xf numFmtId="0" fontId="49" fillId="0" borderId="14" xfId="12" applyFont="1" applyFill="1" applyBorder="1" applyAlignment="1">
      <alignment horizontal="center" vertical="center" wrapText="1"/>
    </xf>
    <xf numFmtId="0" fontId="49" fillId="2" borderId="3" xfId="12" applyFont="1" applyFill="1" applyBorder="1" applyAlignment="1">
      <alignment horizontal="center" vertical="center"/>
    </xf>
    <xf numFmtId="0" fontId="11" fillId="8" borderId="0" xfId="12" applyFont="1" applyFill="1" applyBorder="1" applyAlignment="1">
      <alignment horizontal="left" vertical="center"/>
    </xf>
    <xf numFmtId="1" fontId="17" fillId="2" borderId="0" xfId="12" applyNumberFormat="1" applyFont="1" applyFill="1" applyBorder="1" applyAlignment="1">
      <alignment horizontal="center"/>
    </xf>
    <xf numFmtId="0" fontId="12" fillId="2" borderId="0" xfId="12" applyFont="1" applyFill="1" applyBorder="1" applyAlignment="1">
      <alignment horizontal="center" vertical="center"/>
    </xf>
    <xf numFmtId="0" fontId="11" fillId="2" borderId="0" xfId="12" applyFont="1" applyFill="1" applyBorder="1" applyAlignment="1">
      <alignment horizontal="center" vertical="center"/>
    </xf>
    <xf numFmtId="0" fontId="14" fillId="2" borderId="0" xfId="12" applyFont="1" applyFill="1" applyBorder="1" applyAlignment="1">
      <alignment horizontal="center" vertical="center"/>
    </xf>
    <xf numFmtId="165" fontId="11" fillId="2" borderId="0" xfId="6" applyNumberFormat="1" applyFont="1" applyFill="1" applyBorder="1" applyAlignment="1">
      <alignment horizontal="center" vertical="center"/>
    </xf>
    <xf numFmtId="165" fontId="12" fillId="2" borderId="0" xfId="6" applyNumberFormat="1" applyFont="1" applyFill="1" applyBorder="1" applyAlignment="1">
      <alignment horizontal="center" vertical="center"/>
    </xf>
    <xf numFmtId="0" fontId="20" fillId="2" borderId="0" xfId="12" applyFont="1" applyFill="1" applyBorder="1" applyAlignment="1">
      <alignment horizontal="center" vertical="center"/>
    </xf>
    <xf numFmtId="0" fontId="11" fillId="6" borderId="63" xfId="12" applyFont="1" applyFill="1" applyBorder="1" applyAlignment="1">
      <alignment horizontal="left" vertical="center"/>
    </xf>
    <xf numFmtId="0" fontId="11" fillId="6" borderId="64" xfId="12" applyFont="1" applyFill="1" applyBorder="1" applyAlignment="1">
      <alignment horizontal="left" vertical="center"/>
    </xf>
    <xf numFmtId="0" fontId="11" fillId="6" borderId="61" xfId="12" applyFont="1" applyFill="1" applyBorder="1" applyAlignment="1">
      <alignment horizontal="left" vertical="center"/>
    </xf>
    <xf numFmtId="0" fontId="11" fillId="6" borderId="62" xfId="12" applyFont="1" applyFill="1" applyBorder="1" applyAlignment="1">
      <alignment horizontal="left" vertical="center"/>
    </xf>
    <xf numFmtId="0" fontId="11" fillId="8" borderId="65" xfId="12" applyFont="1" applyFill="1" applyBorder="1" applyAlignment="1">
      <alignment horizontal="left" vertical="center"/>
    </xf>
    <xf numFmtId="0" fontId="11" fillId="8" borderId="66" xfId="12" applyFont="1" applyFill="1" applyBorder="1" applyAlignment="1">
      <alignment horizontal="left" vertical="center"/>
    </xf>
    <xf numFmtId="0" fontId="16" fillId="5" borderId="33" xfId="12" applyFont="1" applyFill="1" applyBorder="1" applyAlignment="1">
      <alignment horizontal="left" vertical="center" wrapText="1"/>
    </xf>
    <xf numFmtId="0" fontId="16" fillId="5" borderId="44" xfId="12" applyFont="1" applyFill="1" applyBorder="1" applyAlignment="1">
      <alignment horizontal="left" vertical="center" wrapText="1"/>
    </xf>
    <xf numFmtId="0" fontId="16" fillId="5" borderId="33" xfId="12" applyFont="1" applyFill="1" applyBorder="1" applyAlignment="1">
      <alignment horizontal="left" vertical="center" wrapText="1"/>
    </xf>
    <xf numFmtId="0" fontId="16" fillId="5" borderId="44" xfId="12" applyFont="1" applyFill="1" applyBorder="1" applyAlignment="1">
      <alignment horizontal="left" vertical="center" wrapText="1"/>
    </xf>
    <xf numFmtId="0" fontId="11" fillId="2" borderId="2" xfId="12" applyFont="1" applyFill="1" applyBorder="1" applyAlignment="1">
      <alignment horizontal="center"/>
    </xf>
    <xf numFmtId="0" fontId="11" fillId="6" borderId="46" xfId="12" applyFont="1" applyFill="1" applyBorder="1" applyAlignment="1">
      <alignment horizontal="left" vertical="center"/>
    </xf>
    <xf numFmtId="0" fontId="11" fillId="8" borderId="50" xfId="12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0" fontId="50" fillId="0" borderId="14" xfId="12" applyFont="1" applyFill="1" applyBorder="1" applyAlignment="1">
      <alignment horizontal="center" vertical="center" wrapText="1"/>
    </xf>
    <xf numFmtId="0" fontId="49" fillId="2" borderId="9" xfId="12" applyFont="1" applyFill="1" applyBorder="1" applyAlignment="1">
      <alignment horizontal="center" vertical="center" wrapText="1"/>
    </xf>
    <xf numFmtId="0" fontId="49" fillId="2" borderId="1" xfId="12" applyFont="1" applyFill="1" applyBorder="1" applyAlignment="1">
      <alignment horizontal="center" vertical="center" wrapText="1"/>
    </xf>
    <xf numFmtId="166" fontId="23" fillId="2" borderId="23" xfId="10" applyNumberFormat="1" applyFont="1" applyFill="1" applyBorder="1" applyAlignment="1">
      <alignment horizontal="center"/>
    </xf>
    <xf numFmtId="16" fontId="23" fillId="2" borderId="1" xfId="10" applyNumberFormat="1" applyFont="1" applyFill="1" applyBorder="1" applyAlignment="1">
      <alignment horizontal="center" vertical="center" wrapText="1"/>
    </xf>
    <xf numFmtId="0" fontId="11" fillId="6" borderId="46" xfId="12" applyFont="1" applyFill="1" applyBorder="1" applyAlignment="1">
      <alignment horizontal="left" vertical="center"/>
    </xf>
    <xf numFmtId="0" fontId="11" fillId="8" borderId="50" xfId="12" applyFont="1" applyFill="1" applyBorder="1" applyAlignment="1">
      <alignment horizontal="left" vertical="center"/>
    </xf>
    <xf numFmtId="0" fontId="16" fillId="5" borderId="33" xfId="12" applyFont="1" applyFill="1" applyBorder="1" applyAlignment="1">
      <alignment horizontal="left" vertical="center" wrapText="1"/>
    </xf>
    <xf numFmtId="0" fontId="16" fillId="5" borderId="44" xfId="12" applyFont="1" applyFill="1" applyBorder="1" applyAlignment="1">
      <alignment horizontal="left" vertical="center" wrapText="1"/>
    </xf>
    <xf numFmtId="0" fontId="11" fillId="2" borderId="2" xfId="12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1" fontId="24" fillId="0" borderId="13" xfId="10" applyNumberFormat="1" applyFont="1" applyFill="1" applyBorder="1" applyAlignment="1">
      <alignment horizontal="center"/>
    </xf>
    <xf numFmtId="0" fontId="45" fillId="2" borderId="52" xfId="10" applyFont="1" applyFill="1" applyBorder="1" applyAlignment="1">
      <alignment horizontal="center" vertical="center" wrapText="1"/>
    </xf>
    <xf numFmtId="16" fontId="45" fillId="2" borderId="72" xfId="10" applyNumberFormat="1" applyFont="1" applyFill="1" applyBorder="1" applyAlignment="1">
      <alignment horizontal="center" vertical="center" wrapText="1"/>
    </xf>
    <xf numFmtId="0" fontId="23" fillId="2" borderId="13" xfId="10" applyFont="1" applyFill="1" applyBorder="1" applyAlignment="1">
      <alignment horizontal="center"/>
    </xf>
    <xf numFmtId="0" fontId="24" fillId="2" borderId="12" xfId="10" applyFont="1" applyFill="1" applyBorder="1" applyAlignment="1">
      <alignment horizontal="center"/>
    </xf>
    <xf numFmtId="16" fontId="23" fillId="2" borderId="16" xfId="10" applyNumberFormat="1" applyFont="1" applyFill="1" applyBorder="1" applyAlignment="1">
      <alignment horizontal="center" vertical="center" wrapText="1"/>
    </xf>
    <xf numFmtId="16" fontId="45" fillId="2" borderId="73" xfId="10" applyNumberFormat="1" applyFont="1" applyFill="1" applyBorder="1" applyAlignment="1">
      <alignment horizontal="center" vertical="center" wrapText="1"/>
    </xf>
    <xf numFmtId="0" fontId="23" fillId="2" borderId="6" xfId="10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0" fontId="16" fillId="5" borderId="33" xfId="12" applyFont="1" applyFill="1" applyBorder="1" applyAlignment="1">
      <alignment horizontal="left" vertical="center" wrapText="1"/>
    </xf>
    <xf numFmtId="0" fontId="16" fillId="5" borderId="44" xfId="12" applyFont="1" applyFill="1" applyBorder="1" applyAlignment="1">
      <alignment horizontal="left" vertical="center" wrapText="1"/>
    </xf>
    <xf numFmtId="0" fontId="11" fillId="6" borderId="46" xfId="12" applyFont="1" applyFill="1" applyBorder="1" applyAlignment="1">
      <alignment horizontal="left" vertical="center"/>
    </xf>
    <xf numFmtId="0" fontId="11" fillId="8" borderId="50" xfId="12" applyFont="1" applyFill="1" applyBorder="1" applyAlignment="1">
      <alignment horizontal="left" vertical="center"/>
    </xf>
    <xf numFmtId="0" fontId="11" fillId="2" borderId="2" xfId="12" applyFont="1" applyFill="1" applyBorder="1" applyAlignment="1">
      <alignment horizontal="center"/>
    </xf>
    <xf numFmtId="166" fontId="23" fillId="2" borderId="41" xfId="10" applyNumberFormat="1" applyFont="1" applyFill="1" applyBorder="1" applyAlignment="1">
      <alignment horizontal="center" vertical="center" wrapText="1"/>
    </xf>
    <xf numFmtId="0" fontId="46" fillId="3" borderId="41" xfId="10" applyFont="1" applyFill="1" applyBorder="1" applyAlignment="1">
      <alignment horizontal="center" vertical="center" wrapText="1"/>
    </xf>
    <xf numFmtId="0" fontId="32" fillId="3" borderId="74" xfId="10" applyFont="1" applyFill="1" applyBorder="1" applyAlignment="1">
      <alignment horizontal="center" vertical="center" wrapText="1"/>
    </xf>
    <xf numFmtId="0" fontId="11" fillId="2" borderId="2" xfId="12" applyFont="1" applyFill="1" applyBorder="1" applyAlignment="1">
      <alignment horizontal="center"/>
    </xf>
    <xf numFmtId="0" fontId="49" fillId="2" borderId="14" xfId="12" applyFont="1" applyFill="1" applyBorder="1" applyAlignment="1">
      <alignment horizontal="center" vertical="center"/>
    </xf>
    <xf numFmtId="16" fontId="23" fillId="2" borderId="35" xfId="10" applyNumberFormat="1" applyFont="1" applyFill="1" applyBorder="1" applyAlignment="1">
      <alignment horizontal="center" vertical="center" wrapText="1"/>
    </xf>
    <xf numFmtId="16" fontId="45" fillId="2" borderId="75" xfId="10" applyNumberFormat="1" applyFont="1" applyFill="1" applyBorder="1" applyAlignment="1">
      <alignment horizontal="center" vertical="center" wrapText="1"/>
    </xf>
    <xf numFmtId="0" fontId="23" fillId="2" borderId="28" xfId="10" applyFont="1" applyFill="1" applyBorder="1" applyAlignment="1">
      <alignment horizontal="center"/>
    </xf>
    <xf numFmtId="16" fontId="47" fillId="2" borderId="73" xfId="10" applyNumberFormat="1" applyFont="1" applyFill="1" applyBorder="1" applyAlignment="1">
      <alignment horizontal="center" vertical="center" wrapText="1"/>
    </xf>
    <xf numFmtId="0" fontId="24" fillId="2" borderId="17" xfId="0" applyFont="1" applyFill="1" applyBorder="1"/>
    <xf numFmtId="0" fontId="11" fillId="2" borderId="2" xfId="12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0" fontId="23" fillId="7" borderId="77" xfId="0" applyFont="1" applyFill="1" applyBorder="1" applyAlignment="1">
      <alignment horizontal="center"/>
    </xf>
    <xf numFmtId="0" fontId="11" fillId="6" borderId="46" xfId="12" applyFont="1" applyFill="1" applyBorder="1" applyAlignment="1">
      <alignment horizontal="left" vertical="center"/>
    </xf>
    <xf numFmtId="0" fontId="11" fillId="8" borderId="50" xfId="12" applyFont="1" applyFill="1" applyBorder="1" applyAlignment="1">
      <alignment horizontal="left" vertical="center"/>
    </xf>
    <xf numFmtId="0" fontId="11" fillId="2" borderId="2" xfId="12" applyFont="1" applyFill="1" applyBorder="1" applyAlignment="1">
      <alignment horizontal="center"/>
    </xf>
    <xf numFmtId="0" fontId="16" fillId="5" borderId="33" xfId="12" applyFont="1" applyFill="1" applyBorder="1" applyAlignment="1">
      <alignment horizontal="left" vertical="center" wrapText="1"/>
    </xf>
    <xf numFmtId="0" fontId="16" fillId="5" borderId="44" xfId="12" applyFont="1" applyFill="1" applyBorder="1" applyAlignment="1">
      <alignment horizontal="left" vertical="center" wrapText="1"/>
    </xf>
    <xf numFmtId="0" fontId="23" fillId="2" borderId="14" xfId="10" applyFont="1" applyFill="1" applyBorder="1" applyAlignment="1">
      <alignment horizontal="center"/>
    </xf>
    <xf numFmtId="0" fontId="23" fillId="2" borderId="12" xfId="10" applyFont="1" applyFill="1" applyBorder="1" applyAlignment="1">
      <alignment horizontal="center"/>
    </xf>
    <xf numFmtId="0" fontId="23" fillId="2" borderId="5" xfId="10" applyFont="1" applyFill="1" applyBorder="1" applyAlignment="1">
      <alignment horizontal="center"/>
    </xf>
    <xf numFmtId="0" fontId="23" fillId="6" borderId="76" xfId="0" applyFont="1" applyFill="1" applyBorder="1" applyAlignment="1">
      <alignment horizontal="center"/>
    </xf>
    <xf numFmtId="0" fontId="23" fillId="6" borderId="77" xfId="0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0" fontId="23" fillId="2" borderId="35" xfId="10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0" fontId="23" fillId="7" borderId="76" xfId="0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0" fontId="11" fillId="6" borderId="46" xfId="12" applyFont="1" applyFill="1" applyBorder="1" applyAlignment="1">
      <alignment horizontal="left" vertical="center"/>
    </xf>
    <xf numFmtId="0" fontId="11" fillId="8" borderId="50" xfId="12" applyFont="1" applyFill="1" applyBorder="1" applyAlignment="1">
      <alignment horizontal="left" vertical="center"/>
    </xf>
    <xf numFmtId="0" fontId="16" fillId="5" borderId="33" xfId="12" applyFont="1" applyFill="1" applyBorder="1" applyAlignment="1">
      <alignment horizontal="left" vertical="center" wrapText="1"/>
    </xf>
    <xf numFmtId="0" fontId="16" fillId="5" borderId="44" xfId="12" applyFont="1" applyFill="1" applyBorder="1" applyAlignment="1">
      <alignment horizontal="left" vertical="center" wrapText="1"/>
    </xf>
    <xf numFmtId="0" fontId="32" fillId="3" borderId="78" xfId="10" applyFont="1" applyFill="1" applyBorder="1" applyAlignment="1">
      <alignment horizontal="center" vertical="center" wrapText="1"/>
    </xf>
    <xf numFmtId="2" fontId="32" fillId="3" borderId="78" xfId="10" applyNumberFormat="1" applyFont="1" applyFill="1" applyBorder="1" applyAlignment="1">
      <alignment horizontal="center" vertical="center" wrapText="1"/>
    </xf>
    <xf numFmtId="1" fontId="32" fillId="3" borderId="78" xfId="10" applyNumberFormat="1" applyFont="1" applyFill="1" applyBorder="1" applyAlignment="1">
      <alignment horizontal="center" vertical="center" wrapText="1"/>
    </xf>
    <xf numFmtId="0" fontId="23" fillId="3" borderId="78" xfId="10" applyFont="1" applyFill="1" applyBorder="1" applyAlignment="1">
      <alignment horizontal="center" vertical="center" wrapText="1"/>
    </xf>
    <xf numFmtId="0" fontId="24" fillId="3" borderId="78" xfId="10" applyFont="1" applyFill="1" applyBorder="1" applyAlignment="1">
      <alignment horizontal="center" vertical="center" wrapText="1"/>
    </xf>
    <xf numFmtId="0" fontId="23" fillId="3" borderId="21" xfId="10" applyFont="1" applyFill="1" applyBorder="1" applyAlignment="1">
      <alignment horizontal="center" vertical="center" wrapText="1"/>
    </xf>
    <xf numFmtId="0" fontId="24" fillId="2" borderId="16" xfId="10" applyFont="1" applyFill="1" applyBorder="1" applyAlignment="1">
      <alignment horizontal="center" vertical="center" wrapText="1"/>
    </xf>
    <xf numFmtId="166" fontId="23" fillId="2" borderId="79" xfId="10" applyNumberFormat="1" applyFont="1" applyFill="1" applyBorder="1" applyAlignment="1">
      <alignment horizontal="center"/>
    </xf>
    <xf numFmtId="0" fontId="24" fillId="2" borderId="5" xfId="10" applyFont="1" applyFill="1" applyBorder="1" applyAlignment="1">
      <alignment horizontal="center"/>
    </xf>
    <xf numFmtId="0" fontId="24" fillId="2" borderId="43" xfId="10" applyFont="1" applyFill="1" applyBorder="1" applyAlignment="1">
      <alignment horizontal="center"/>
    </xf>
    <xf numFmtId="16" fontId="45" fillId="2" borderId="30" xfId="0" applyNumberFormat="1" applyFont="1" applyFill="1" applyBorder="1" applyAlignment="1">
      <alignment horizontal="center" vertical="center"/>
    </xf>
    <xf numFmtId="0" fontId="11" fillId="2" borderId="2" xfId="12" applyFont="1" applyFill="1" applyBorder="1" applyAlignment="1">
      <alignment horizontal="center"/>
    </xf>
    <xf numFmtId="0" fontId="2" fillId="2" borderId="0" xfId="9" applyFont="1" applyFill="1" applyBorder="1"/>
    <xf numFmtId="0" fontId="3" fillId="2" borderId="0" xfId="9" applyFill="1"/>
    <xf numFmtId="0" fontId="3" fillId="0" borderId="0" xfId="9"/>
    <xf numFmtId="0" fontId="7" fillId="3" borderId="0" xfId="15" applyFont="1" applyFill="1"/>
    <xf numFmtId="0" fontId="2" fillId="0" borderId="41" xfId="15" applyFont="1" applyBorder="1" applyAlignment="1">
      <alignment horizontal="center"/>
    </xf>
    <xf numFmtId="0" fontId="9" fillId="2" borderId="33" xfId="16" applyFont="1" applyFill="1" applyBorder="1" applyAlignment="1">
      <alignment horizontal="center"/>
    </xf>
    <xf numFmtId="0" fontId="9" fillId="2" borderId="76" xfId="16" applyFont="1" applyFill="1" applyBorder="1" applyAlignment="1">
      <alignment horizontal="center"/>
    </xf>
    <xf numFmtId="0" fontId="3" fillId="0" borderId="72" xfId="15" applyBorder="1" applyAlignment="1">
      <alignment horizontal="center"/>
    </xf>
    <xf numFmtId="0" fontId="9" fillId="2" borderId="54" xfId="16" applyFont="1" applyFill="1" applyBorder="1" applyAlignment="1">
      <alignment horizontal="center"/>
    </xf>
    <xf numFmtId="0" fontId="9" fillId="2" borderId="43" xfId="16" applyFont="1" applyFill="1" applyBorder="1" applyAlignment="1">
      <alignment horizontal="center"/>
    </xf>
    <xf numFmtId="0" fontId="16" fillId="8" borderId="84" xfId="17" applyFont="1" applyFill="1" applyBorder="1" applyAlignment="1">
      <alignment horizontal="left" vertical="center" wrapText="1"/>
    </xf>
    <xf numFmtId="0" fontId="16" fillId="6" borderId="84" xfId="17" applyFont="1" applyFill="1" applyBorder="1" applyAlignment="1">
      <alignment horizontal="left" vertical="center" wrapText="1"/>
    </xf>
    <xf numFmtId="0" fontId="3" fillId="2" borderId="0" xfId="15" applyFill="1" applyAlignment="1">
      <alignment horizontal="center"/>
    </xf>
    <xf numFmtId="0" fontId="16" fillId="7" borderId="84" xfId="17" applyFont="1" applyFill="1" applyBorder="1" applyAlignment="1">
      <alignment horizontal="left" vertical="center" wrapText="1"/>
    </xf>
    <xf numFmtId="0" fontId="21" fillId="7" borderId="69" xfId="12" applyFont="1" applyFill="1" applyBorder="1" applyAlignment="1">
      <alignment vertical="center" wrapText="1"/>
    </xf>
    <xf numFmtId="0" fontId="3" fillId="6" borderId="0" xfId="9" applyFill="1"/>
    <xf numFmtId="49" fontId="7" fillId="6" borderId="41" xfId="15" applyNumberFormat="1" applyFont="1" applyFill="1" applyBorder="1" applyAlignment="1">
      <alignment horizontal="center"/>
    </xf>
    <xf numFmtId="0" fontId="14" fillId="6" borderId="21" xfId="16" applyFont="1" applyFill="1" applyBorder="1" applyAlignment="1">
      <alignment horizontal="center" vertical="center"/>
    </xf>
    <xf numFmtId="0" fontId="14" fillId="6" borderId="19" xfId="16" applyFont="1" applyFill="1" applyBorder="1" applyAlignment="1">
      <alignment horizontal="center" vertical="center"/>
    </xf>
    <xf numFmtId="0" fontId="3" fillId="6" borderId="72" xfId="15" applyFill="1" applyBorder="1" applyAlignment="1">
      <alignment horizontal="center"/>
    </xf>
    <xf numFmtId="0" fontId="11" fillId="6" borderId="56" xfId="19" applyFont="1" applyFill="1" applyBorder="1" applyAlignment="1">
      <alignment horizontal="left" vertical="center"/>
    </xf>
    <xf numFmtId="0" fontId="11" fillId="6" borderId="62" xfId="19" applyFont="1" applyFill="1" applyBorder="1" applyAlignment="1">
      <alignment horizontal="left" vertical="center"/>
    </xf>
    <xf numFmtId="0" fontId="11" fillId="6" borderId="66" xfId="19" applyFont="1" applyFill="1" applyBorder="1" applyAlignment="1">
      <alignment horizontal="left" vertical="center"/>
    </xf>
    <xf numFmtId="0" fontId="14" fillId="6" borderId="79" xfId="16" applyFont="1" applyFill="1" applyBorder="1" applyAlignment="1">
      <alignment horizontal="center" vertical="center"/>
    </xf>
    <xf numFmtId="0" fontId="14" fillId="6" borderId="45" xfId="16" applyFont="1" applyFill="1" applyBorder="1" applyAlignment="1">
      <alignment horizontal="center" vertical="center"/>
    </xf>
    <xf numFmtId="0" fontId="11" fillId="6" borderId="56" xfId="18" applyFont="1" applyFill="1" applyBorder="1" applyAlignment="1">
      <alignment horizontal="left" vertical="center"/>
    </xf>
    <xf numFmtId="0" fontId="11" fillId="6" borderId="62" xfId="18" applyFont="1" applyFill="1" applyBorder="1" applyAlignment="1">
      <alignment horizontal="left" vertical="center"/>
    </xf>
    <xf numFmtId="0" fontId="11" fillId="8" borderId="66" xfId="18" applyFont="1" applyFill="1" applyBorder="1" applyAlignment="1">
      <alignment horizontal="left" vertical="center"/>
    </xf>
    <xf numFmtId="0" fontId="27" fillId="6" borderId="86" xfId="12" applyFont="1" applyFill="1" applyBorder="1" applyAlignment="1">
      <alignment vertical="center"/>
    </xf>
    <xf numFmtId="0" fontId="27" fillId="6" borderId="61" xfId="12" applyFont="1" applyFill="1" applyBorder="1" applyAlignment="1">
      <alignment vertical="center"/>
    </xf>
    <xf numFmtId="0" fontId="3" fillId="6" borderId="73" xfId="15" applyFill="1" applyBorder="1" applyAlignment="1">
      <alignment horizontal="center"/>
    </xf>
    <xf numFmtId="0" fontId="27" fillId="8" borderId="65" xfId="12" applyFont="1" applyFill="1" applyBorder="1" applyAlignment="1">
      <alignment vertical="center"/>
    </xf>
    <xf numFmtId="0" fontId="17" fillId="6" borderId="31" xfId="18" applyFont="1" applyFill="1" applyBorder="1" applyAlignment="1">
      <alignment horizontal="center" vertical="center"/>
    </xf>
    <xf numFmtId="1" fontId="17" fillId="6" borderId="43" xfId="18" applyNumberFormat="1" applyFont="1" applyFill="1" applyBorder="1" applyAlignment="1">
      <alignment horizontal="center"/>
    </xf>
    <xf numFmtId="0" fontId="12" fillId="6" borderId="13" xfId="16" applyFont="1" applyFill="1" applyBorder="1" applyAlignment="1">
      <alignment horizontal="center" vertical="center"/>
    </xf>
    <xf numFmtId="0" fontId="53" fillId="6" borderId="34" xfId="17" applyFont="1" applyFill="1" applyBorder="1" applyAlignment="1">
      <alignment horizontal="center" vertical="center"/>
    </xf>
    <xf numFmtId="0" fontId="53" fillId="6" borderId="88" xfId="20" applyFont="1" applyFill="1" applyBorder="1" applyAlignment="1">
      <alignment horizontal="center" vertical="center"/>
    </xf>
    <xf numFmtId="0" fontId="53" fillId="6" borderId="89" xfId="20" applyFont="1" applyFill="1" applyBorder="1" applyAlignment="1">
      <alignment horizontal="center" vertical="center"/>
    </xf>
    <xf numFmtId="0" fontId="11" fillId="6" borderId="44" xfId="16" applyFont="1" applyFill="1" applyBorder="1" applyAlignment="1">
      <alignment horizontal="center" vertical="center"/>
    </xf>
    <xf numFmtId="0" fontId="11" fillId="6" borderId="80" xfId="16" applyFont="1" applyFill="1" applyBorder="1" applyAlignment="1">
      <alignment horizontal="center" vertical="center"/>
    </xf>
    <xf numFmtId="0" fontId="53" fillId="6" borderId="51" xfId="17" applyFont="1" applyFill="1" applyBorder="1" applyAlignment="1">
      <alignment horizontal="center" vertical="center"/>
    </xf>
    <xf numFmtId="0" fontId="12" fillId="6" borderId="11" xfId="16" applyFont="1" applyFill="1" applyBorder="1" applyAlignment="1">
      <alignment horizontal="center" vertical="center"/>
    </xf>
    <xf numFmtId="0" fontId="11" fillId="6" borderId="42" xfId="16" applyFont="1" applyFill="1" applyBorder="1" applyAlignment="1">
      <alignment horizontal="center" vertical="center"/>
    </xf>
    <xf numFmtId="0" fontId="53" fillId="6" borderId="69" xfId="17" applyFont="1" applyFill="1" applyBorder="1" applyAlignment="1">
      <alignment horizontal="center" vertical="center" wrapText="1"/>
    </xf>
    <xf numFmtId="0" fontId="12" fillId="6" borderId="90" xfId="16" applyFont="1" applyFill="1" applyBorder="1" applyAlignment="1">
      <alignment horizontal="center" vertical="center" wrapText="1"/>
    </xf>
    <xf numFmtId="1" fontId="53" fillId="6" borderId="91" xfId="17" applyNumberFormat="1" applyFont="1" applyFill="1" applyBorder="1" applyAlignment="1">
      <alignment horizontal="center"/>
    </xf>
    <xf numFmtId="0" fontId="12" fillId="6" borderId="32" xfId="16" applyFont="1" applyFill="1" applyBorder="1" applyAlignment="1">
      <alignment horizontal="center" vertical="center"/>
    </xf>
    <xf numFmtId="0" fontId="53" fillId="6" borderId="92" xfId="20" applyFont="1" applyFill="1" applyBorder="1" applyAlignment="1">
      <alignment horizontal="center" vertical="center"/>
    </xf>
    <xf numFmtId="0" fontId="53" fillId="6" borderId="93" xfId="20" applyFont="1" applyFill="1" applyBorder="1" applyAlignment="1">
      <alignment horizontal="center" vertical="center"/>
    </xf>
    <xf numFmtId="1" fontId="17" fillId="6" borderId="81" xfId="18" applyNumberFormat="1" applyFont="1" applyFill="1" applyBorder="1" applyAlignment="1">
      <alignment horizontal="center"/>
    </xf>
    <xf numFmtId="0" fontId="11" fillId="6" borderId="9" xfId="16" applyFont="1" applyFill="1" applyBorder="1" applyAlignment="1">
      <alignment horizontal="center" vertical="center"/>
    </xf>
    <xf numFmtId="0" fontId="17" fillId="6" borderId="42" xfId="18" applyFont="1" applyFill="1" applyBorder="1" applyAlignment="1">
      <alignment horizontal="center" vertical="center"/>
    </xf>
    <xf numFmtId="0" fontId="11" fillId="6" borderId="69" xfId="16" applyFont="1" applyFill="1" applyBorder="1" applyAlignment="1">
      <alignment horizontal="center" vertical="center"/>
    </xf>
    <xf numFmtId="0" fontId="12" fillId="6" borderId="87" xfId="16" applyFont="1" applyFill="1" applyBorder="1" applyAlignment="1">
      <alignment horizontal="center" vertical="center" wrapText="1"/>
    </xf>
    <xf numFmtId="0" fontId="17" fillId="6" borderId="41" xfId="17" applyFont="1" applyFill="1" applyBorder="1" applyAlignment="1">
      <alignment horizontal="center" vertical="center" wrapText="1"/>
    </xf>
    <xf numFmtId="0" fontId="23" fillId="2" borderId="23" xfId="10" applyFont="1" applyFill="1" applyBorder="1" applyAlignment="1">
      <alignment horizontal="center"/>
    </xf>
    <xf numFmtId="0" fontId="2" fillId="0" borderId="0" xfId="0" applyFont="1"/>
    <xf numFmtId="0" fontId="54" fillId="0" borderId="0" xfId="0" applyFont="1"/>
    <xf numFmtId="0" fontId="16" fillId="7" borderId="30" xfId="17" applyFont="1" applyFill="1" applyBorder="1" applyAlignment="1">
      <alignment horizontal="left" vertical="center" wrapText="1"/>
    </xf>
    <xf numFmtId="0" fontId="24" fillId="2" borderId="14" xfId="10" applyFont="1" applyFill="1" applyBorder="1" applyAlignment="1">
      <alignment horizontal="center" wrapText="1"/>
    </xf>
    <xf numFmtId="0" fontId="24" fillId="2" borderId="13" xfId="10" applyFont="1" applyFill="1" applyBorder="1" applyAlignment="1">
      <alignment horizontal="center" wrapText="1"/>
    </xf>
    <xf numFmtId="0" fontId="24" fillId="2" borderId="12" xfId="10" applyFont="1" applyFill="1" applyBorder="1" applyAlignment="1">
      <alignment horizontal="center" wrapText="1"/>
    </xf>
    <xf numFmtId="0" fontId="24" fillId="2" borderId="6" xfId="10" applyFont="1" applyFill="1" applyBorder="1" applyAlignment="1">
      <alignment horizontal="center" wrapText="1"/>
    </xf>
    <xf numFmtId="0" fontId="24" fillId="2" borderId="5" xfId="10" applyFont="1" applyFill="1" applyBorder="1" applyAlignment="1">
      <alignment horizontal="center" wrapText="1"/>
    </xf>
    <xf numFmtId="0" fontId="24" fillId="2" borderId="3" xfId="10" applyFont="1" applyFill="1" applyBorder="1" applyAlignment="1">
      <alignment horizontal="center" wrapText="1"/>
    </xf>
    <xf numFmtId="0" fontId="24" fillId="2" borderId="4" xfId="10" applyFont="1" applyFill="1" applyBorder="1" applyAlignment="1">
      <alignment horizontal="center" wrapText="1"/>
    </xf>
    <xf numFmtId="0" fontId="24" fillId="2" borderId="26" xfId="10" applyFont="1" applyFill="1" applyBorder="1" applyAlignment="1">
      <alignment horizontal="center" wrapText="1"/>
    </xf>
    <xf numFmtId="0" fontId="24" fillId="2" borderId="44" xfId="10" applyFont="1" applyFill="1" applyBorder="1" applyAlignment="1">
      <alignment horizontal="center" wrapText="1"/>
    </xf>
    <xf numFmtId="0" fontId="24" fillId="2" borderId="31" xfId="10" applyFont="1" applyFill="1" applyBorder="1" applyAlignment="1">
      <alignment horizontal="center" wrapText="1"/>
    </xf>
    <xf numFmtId="0" fontId="24" fillId="2" borderId="31" xfId="10" applyFont="1" applyFill="1" applyBorder="1" applyAlignment="1">
      <alignment horizontal="center"/>
    </xf>
    <xf numFmtId="0" fontId="24" fillId="2" borderId="43" xfId="10" applyFont="1" applyFill="1" applyBorder="1" applyAlignment="1">
      <alignment horizontal="center" wrapText="1"/>
    </xf>
    <xf numFmtId="0" fontId="23" fillId="7" borderId="76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/>
    </xf>
    <xf numFmtId="0" fontId="23" fillId="0" borderId="6" xfId="10" applyFont="1" applyFill="1" applyBorder="1" applyAlignment="1">
      <alignment horizontal="center"/>
    </xf>
    <xf numFmtId="1" fontId="24" fillId="2" borderId="12" xfId="10" applyNumberFormat="1" applyFont="1" applyFill="1" applyBorder="1" applyAlignment="1">
      <alignment horizontal="center" wrapText="1"/>
    </xf>
    <xf numFmtId="0" fontId="24" fillId="2" borderId="38" xfId="10" applyFont="1" applyFill="1" applyBorder="1" applyAlignment="1">
      <alignment horizontal="center" wrapText="1"/>
    </xf>
    <xf numFmtId="0" fontId="24" fillId="2" borderId="14" xfId="10" quotePrefix="1" applyFont="1" applyFill="1" applyBorder="1" applyAlignment="1">
      <alignment horizontal="center" wrapText="1"/>
    </xf>
    <xf numFmtId="1" fontId="24" fillId="2" borderId="31" xfId="10" applyNumberFormat="1" applyFont="1" applyFill="1" applyBorder="1" applyAlignment="1">
      <alignment horizontal="center" wrapText="1"/>
    </xf>
    <xf numFmtId="0" fontId="24" fillId="2" borderId="81" xfId="10" applyFont="1" applyFill="1" applyBorder="1" applyAlignment="1">
      <alignment horizontal="center" wrapText="1"/>
    </xf>
    <xf numFmtId="0" fontId="24" fillId="2" borderId="44" xfId="10" quotePrefix="1" applyFont="1" applyFill="1" applyBorder="1" applyAlignment="1">
      <alignment horizontal="center" wrapText="1"/>
    </xf>
    <xf numFmtId="0" fontId="11" fillId="2" borderId="2" xfId="12" applyFont="1" applyFill="1" applyBorder="1" applyAlignment="1">
      <alignment horizontal="center"/>
    </xf>
    <xf numFmtId="0" fontId="16" fillId="5" borderId="33" xfId="12" applyFont="1" applyFill="1" applyBorder="1" applyAlignment="1">
      <alignment horizontal="left" vertical="center" wrapText="1"/>
    </xf>
    <xf numFmtId="0" fontId="16" fillId="5" borderId="44" xfId="12" applyFont="1" applyFill="1" applyBorder="1" applyAlignment="1">
      <alignment horizontal="left" vertical="center" wrapText="1"/>
    </xf>
    <xf numFmtId="0" fontId="11" fillId="6" borderId="46" xfId="12" applyFont="1" applyFill="1" applyBorder="1" applyAlignment="1">
      <alignment horizontal="left" vertical="center"/>
    </xf>
    <xf numFmtId="0" fontId="11" fillId="8" borderId="50" xfId="12" applyFont="1" applyFill="1" applyBorder="1" applyAlignment="1">
      <alignment horizontal="left" vertical="center"/>
    </xf>
    <xf numFmtId="1" fontId="23" fillId="2" borderId="24" xfId="1" applyNumberFormat="1" applyFont="1" applyFill="1" applyBorder="1" applyAlignment="1">
      <alignment horizontal="center"/>
    </xf>
    <xf numFmtId="165" fontId="23" fillId="2" borderId="13" xfId="1" applyNumberFormat="1" applyFont="1" applyFill="1" applyBorder="1" applyAlignment="1">
      <alignment horizontal="center"/>
    </xf>
    <xf numFmtId="0" fontId="24" fillId="2" borderId="14" xfId="10" applyFont="1" applyFill="1" applyBorder="1" applyAlignment="1">
      <alignment horizontal="center"/>
    </xf>
    <xf numFmtId="0" fontId="23" fillId="2" borderId="13" xfId="10" applyFont="1" applyFill="1" applyBorder="1" applyAlignment="1">
      <alignment horizontal="center" wrapText="1"/>
    </xf>
    <xf numFmtId="0" fontId="24" fillId="2" borderId="44" xfId="10" applyFont="1" applyFill="1" applyBorder="1" applyAlignment="1">
      <alignment horizontal="center"/>
    </xf>
    <xf numFmtId="0" fontId="16" fillId="9" borderId="85" xfId="17" applyFont="1" applyFill="1" applyBorder="1" applyAlignment="1">
      <alignment horizontal="left" vertical="center" wrapText="1"/>
    </xf>
    <xf numFmtId="0" fontId="55" fillId="2" borderId="0" xfId="12" applyFont="1" applyFill="1" applyBorder="1" applyAlignment="1">
      <alignment horizontal="center"/>
    </xf>
    <xf numFmtId="43" fontId="56" fillId="2" borderId="37" xfId="1" applyFont="1" applyFill="1" applyBorder="1" applyAlignment="1">
      <alignment horizontal="center" vertical="center" wrapText="1"/>
    </xf>
    <xf numFmtId="0" fontId="56" fillId="2" borderId="39" xfId="12" applyFont="1" applyFill="1" applyBorder="1" applyAlignment="1">
      <alignment horizontal="center"/>
    </xf>
    <xf numFmtId="0" fontId="55" fillId="2" borderId="0" xfId="12" applyFont="1" applyFill="1" applyBorder="1" applyAlignment="1">
      <alignment horizontal="left"/>
    </xf>
    <xf numFmtId="0" fontId="56" fillId="2" borderId="13" xfId="12" applyFont="1" applyFill="1" applyBorder="1" applyAlignment="1">
      <alignment horizontal="center" vertical="center" wrapText="1"/>
    </xf>
    <xf numFmtId="0" fontId="56" fillId="2" borderId="13" xfId="12" applyFont="1" applyFill="1" applyBorder="1" applyAlignment="1">
      <alignment horizontal="center"/>
    </xf>
    <xf numFmtId="0" fontId="55" fillId="2" borderId="0" xfId="0" applyFont="1" applyFill="1"/>
    <xf numFmtId="16" fontId="45" fillId="2" borderId="83" xfId="10" applyNumberFormat="1" applyFont="1" applyFill="1" applyBorder="1" applyAlignment="1">
      <alignment horizontal="center" vertical="center" wrapText="1"/>
    </xf>
    <xf numFmtId="16" fontId="45" fillId="2" borderId="75" xfId="0" applyNumberFormat="1" applyFont="1" applyFill="1" applyBorder="1" applyAlignment="1">
      <alignment vertical="center"/>
    </xf>
    <xf numFmtId="0" fontId="2" fillId="6" borderId="0" xfId="0" applyFont="1" applyFill="1"/>
    <xf numFmtId="0" fontId="54" fillId="6" borderId="0" xfId="0" applyFont="1" applyFill="1"/>
    <xf numFmtId="0" fontId="11" fillId="2" borderId="2" xfId="12" applyFont="1" applyFill="1" applyBorder="1" applyAlignment="1">
      <alignment horizontal="center"/>
    </xf>
    <xf numFmtId="0" fontId="0" fillId="0" borderId="0" xfId="0" applyFill="1"/>
    <xf numFmtId="0" fontId="57" fillId="2" borderId="0" xfId="15" applyFont="1" applyFill="1" applyBorder="1" applyAlignment="1">
      <alignment vertical="center"/>
    </xf>
    <xf numFmtId="0" fontId="57" fillId="6" borderId="0" xfId="15" applyFont="1" applyFill="1" applyBorder="1" applyAlignment="1">
      <alignment vertical="center"/>
    </xf>
    <xf numFmtId="0" fontId="61" fillId="2" borderId="0" xfId="15" applyFont="1" applyFill="1" applyBorder="1" applyAlignment="1">
      <alignment horizontal="left" vertical="center"/>
    </xf>
    <xf numFmtId="0" fontId="61" fillId="6" borderId="0" xfId="15" applyFont="1" applyFill="1" applyBorder="1" applyAlignment="1">
      <alignment horizontal="left" vertical="center"/>
    </xf>
    <xf numFmtId="0" fontId="62" fillId="6" borderId="0" xfId="15" applyFont="1" applyFill="1" applyBorder="1" applyAlignment="1">
      <alignment horizontal="left" vertical="center"/>
    </xf>
    <xf numFmtId="0" fontId="3" fillId="6" borderId="0" xfId="15" applyFill="1"/>
    <xf numFmtId="0" fontId="3" fillId="0" borderId="0" xfId="15" applyFill="1"/>
    <xf numFmtId="0" fontId="3" fillId="6" borderId="0" xfId="15" applyFill="1" applyAlignment="1">
      <alignment horizontal="center"/>
    </xf>
    <xf numFmtId="0" fontId="52" fillId="6" borderId="17" xfId="15" applyFont="1" applyFill="1" applyBorder="1" applyAlignment="1"/>
    <xf numFmtId="0" fontId="9" fillId="0" borderId="33" xfId="16" applyFont="1" applyFill="1" applyBorder="1" applyAlignment="1">
      <alignment horizontal="center"/>
    </xf>
    <xf numFmtId="0" fontId="10" fillId="6" borderId="1" xfId="16" applyFont="1" applyFill="1" applyBorder="1" applyAlignment="1">
      <alignment horizontal="center"/>
    </xf>
    <xf numFmtId="0" fontId="9" fillId="6" borderId="44" xfId="16" applyFont="1" applyFill="1" applyBorder="1" applyAlignment="1">
      <alignment horizontal="center"/>
    </xf>
    <xf numFmtId="0" fontId="11" fillId="6" borderId="1" xfId="16" applyFont="1" applyFill="1" applyBorder="1" applyAlignment="1">
      <alignment horizontal="center"/>
    </xf>
    <xf numFmtId="0" fontId="11" fillId="6" borderId="2" xfId="16" applyFont="1" applyFill="1" applyBorder="1" applyAlignment="1">
      <alignment horizontal="center"/>
    </xf>
    <xf numFmtId="0" fontId="9" fillId="6" borderId="1" xfId="16" applyFont="1" applyFill="1" applyBorder="1" applyAlignment="1">
      <alignment horizontal="center"/>
    </xf>
    <xf numFmtId="0" fontId="9" fillId="0" borderId="76" xfId="16" applyFont="1" applyFill="1" applyBorder="1" applyAlignment="1">
      <alignment horizontal="center"/>
    </xf>
    <xf numFmtId="0" fontId="9" fillId="0" borderId="91" xfId="16" applyFont="1" applyFill="1" applyBorder="1" applyAlignment="1">
      <alignment horizontal="center"/>
    </xf>
    <xf numFmtId="0" fontId="10" fillId="6" borderId="38" xfId="16" applyFont="1" applyFill="1" applyBorder="1" applyAlignment="1">
      <alignment horizontal="center"/>
    </xf>
    <xf numFmtId="0" fontId="9" fillId="6" borderId="81" xfId="16" applyFont="1" applyFill="1" applyBorder="1" applyAlignment="1">
      <alignment horizontal="center"/>
    </xf>
    <xf numFmtId="0" fontId="11" fillId="6" borderId="16" xfId="16" applyFont="1" applyFill="1" applyBorder="1" applyAlignment="1">
      <alignment horizontal="center"/>
    </xf>
    <xf numFmtId="0" fontId="11" fillId="6" borderId="38" xfId="16" applyFont="1" applyFill="1" applyBorder="1" applyAlignment="1">
      <alignment horizontal="center"/>
    </xf>
    <xf numFmtId="0" fontId="9" fillId="6" borderId="38" xfId="16" applyFont="1" applyFill="1" applyBorder="1" applyAlignment="1">
      <alignment horizontal="center"/>
    </xf>
    <xf numFmtId="0" fontId="9" fillId="0" borderId="95" xfId="16" applyFont="1" applyFill="1" applyBorder="1" applyAlignment="1">
      <alignment horizontal="center"/>
    </xf>
    <xf numFmtId="0" fontId="12" fillId="6" borderId="80" xfId="16" applyFont="1" applyFill="1" applyBorder="1" applyAlignment="1">
      <alignment horizontal="center" vertical="center" wrapText="1"/>
    </xf>
    <xf numFmtId="0" fontId="14" fillId="6" borderId="41" xfId="16" applyFont="1" applyFill="1" applyBorder="1" applyAlignment="1">
      <alignment horizontal="center" vertical="center"/>
    </xf>
    <xf numFmtId="0" fontId="11" fillId="6" borderId="74" xfId="16" applyFont="1" applyFill="1" applyBorder="1" applyAlignment="1">
      <alignment horizontal="center" vertical="center"/>
    </xf>
    <xf numFmtId="0" fontId="17" fillId="6" borderId="83" xfId="17" applyFont="1" applyFill="1" applyBorder="1" applyAlignment="1">
      <alignment horizontal="center" vertical="center" wrapText="1"/>
    </xf>
    <xf numFmtId="0" fontId="16" fillId="6" borderId="83" xfId="17" applyFont="1" applyFill="1" applyBorder="1" applyAlignment="1">
      <alignment horizontal="left" vertical="center" wrapText="1"/>
    </xf>
    <xf numFmtId="0" fontId="11" fillId="6" borderId="23" xfId="17" applyFont="1" applyFill="1" applyBorder="1" applyAlignment="1">
      <alignment horizontal="left" vertical="center"/>
    </xf>
    <xf numFmtId="1" fontId="17" fillId="6" borderId="14" xfId="12" applyNumberFormat="1" applyFont="1" applyFill="1" applyBorder="1" applyAlignment="1">
      <alignment horizontal="center"/>
    </xf>
    <xf numFmtId="0" fontId="12" fillId="6" borderId="44" xfId="16" applyFont="1" applyFill="1" applyBorder="1" applyAlignment="1">
      <alignment horizontal="center" vertical="center"/>
    </xf>
    <xf numFmtId="0" fontId="11" fillId="6" borderId="76" xfId="16" applyFont="1" applyFill="1" applyBorder="1" applyAlignment="1">
      <alignment horizontal="center" vertical="center"/>
    </xf>
    <xf numFmtId="0" fontId="12" fillId="6" borderId="1" xfId="16" applyFont="1" applyFill="1" applyBorder="1" applyAlignment="1">
      <alignment horizontal="center" vertical="center"/>
    </xf>
    <xf numFmtId="0" fontId="17" fillId="6" borderId="76" xfId="17" applyFont="1" applyFill="1" applyBorder="1" applyAlignment="1">
      <alignment horizontal="center" vertical="center"/>
    </xf>
    <xf numFmtId="0" fontId="11" fillId="6" borderId="76" xfId="12" applyFont="1" applyFill="1" applyBorder="1" applyAlignment="1">
      <alignment horizontal="left" vertical="center"/>
    </xf>
    <xf numFmtId="0" fontId="63" fillId="6" borderId="24" xfId="17" applyFont="1" applyFill="1" applyBorder="1" applyAlignment="1">
      <alignment horizontal="left" vertical="center"/>
    </xf>
    <xf numFmtId="0" fontId="17" fillId="6" borderId="12" xfId="12" applyFont="1" applyFill="1" applyBorder="1" applyAlignment="1">
      <alignment horizontal="center" vertical="center"/>
    </xf>
    <xf numFmtId="0" fontId="12" fillId="6" borderId="31" xfId="16" applyFont="1" applyFill="1" applyBorder="1" applyAlignment="1">
      <alignment horizontal="center" vertical="center"/>
    </xf>
    <xf numFmtId="0" fontId="12" fillId="6" borderId="25" xfId="16" applyFont="1" applyFill="1" applyBorder="1" applyAlignment="1">
      <alignment horizontal="center" vertical="center"/>
    </xf>
    <xf numFmtId="0" fontId="17" fillId="6" borderId="27" xfId="17" applyFont="1" applyFill="1" applyBorder="1" applyAlignment="1">
      <alignment horizontal="center" vertical="center"/>
    </xf>
    <xf numFmtId="0" fontId="63" fillId="6" borderId="27" xfId="12" applyFont="1" applyFill="1" applyBorder="1" applyAlignment="1">
      <alignment horizontal="left" vertical="center"/>
    </xf>
    <xf numFmtId="0" fontId="11" fillId="6" borderId="28" xfId="17" applyFont="1" applyFill="1" applyBorder="1" applyAlignment="1">
      <alignment horizontal="left" vertical="center"/>
    </xf>
    <xf numFmtId="1" fontId="17" fillId="6" borderId="5" xfId="12" applyNumberFormat="1" applyFont="1" applyFill="1" applyBorder="1" applyAlignment="1">
      <alignment horizontal="center"/>
    </xf>
    <xf numFmtId="0" fontId="12" fillId="6" borderId="43" xfId="16" applyFont="1" applyFill="1" applyBorder="1" applyAlignment="1">
      <alignment horizontal="center" vertical="center"/>
    </xf>
    <xf numFmtId="0" fontId="12" fillId="6" borderId="35" xfId="16" applyFont="1" applyFill="1" applyBorder="1" applyAlignment="1">
      <alignment horizontal="center" vertical="center"/>
    </xf>
    <xf numFmtId="1" fontId="17" fillId="6" borderId="77" xfId="17" applyNumberFormat="1" applyFont="1" applyFill="1" applyBorder="1" applyAlignment="1">
      <alignment horizontal="center"/>
    </xf>
    <xf numFmtId="0" fontId="16" fillId="6" borderId="69" xfId="17" applyFont="1" applyFill="1" applyBorder="1" applyAlignment="1">
      <alignment horizontal="left" vertical="center" wrapText="1"/>
    </xf>
    <xf numFmtId="0" fontId="14" fillId="6" borderId="80" xfId="16" applyFont="1" applyFill="1" applyBorder="1" applyAlignment="1">
      <alignment horizontal="center" vertical="center"/>
    </xf>
    <xf numFmtId="0" fontId="16" fillId="6" borderId="41" xfId="17" applyFont="1" applyFill="1" applyBorder="1" applyAlignment="1">
      <alignment horizontal="left" vertical="center" wrapText="1"/>
    </xf>
    <xf numFmtId="0" fontId="12" fillId="6" borderId="42" xfId="16" applyFont="1" applyFill="1" applyBorder="1" applyAlignment="1">
      <alignment horizontal="center" vertical="center"/>
    </xf>
    <xf numFmtId="0" fontId="12" fillId="6" borderId="15" xfId="16" applyFont="1" applyFill="1" applyBorder="1" applyAlignment="1">
      <alignment horizontal="center" vertical="center"/>
    </xf>
    <xf numFmtId="1" fontId="17" fillId="6" borderId="3" xfId="12" applyNumberFormat="1" applyFont="1" applyFill="1" applyBorder="1" applyAlignment="1">
      <alignment horizontal="center"/>
    </xf>
    <xf numFmtId="0" fontId="17" fillId="6" borderId="13" xfId="12" applyFont="1" applyFill="1" applyBorder="1" applyAlignment="1">
      <alignment horizontal="center" vertical="center"/>
    </xf>
    <xf numFmtId="0" fontId="11" fillId="6" borderId="41" xfId="16" applyFont="1" applyFill="1" applyBorder="1" applyAlignment="1">
      <alignment horizontal="center" vertical="center"/>
    </xf>
    <xf numFmtId="1" fontId="17" fillId="6" borderId="6" xfId="12" applyNumberFormat="1" applyFont="1" applyFill="1" applyBorder="1" applyAlignment="1">
      <alignment horizontal="center"/>
    </xf>
    <xf numFmtId="0" fontId="9" fillId="6" borderId="33" xfId="16" applyFont="1" applyFill="1" applyBorder="1" applyAlignment="1">
      <alignment horizontal="center"/>
    </xf>
    <xf numFmtId="0" fontId="9" fillId="6" borderId="76" xfId="16" applyFont="1" applyFill="1" applyBorder="1" applyAlignment="1">
      <alignment horizontal="center"/>
    </xf>
    <xf numFmtId="0" fontId="9" fillId="6" borderId="91" xfId="16" applyFont="1" applyFill="1" applyBorder="1" applyAlignment="1">
      <alignment horizontal="center"/>
    </xf>
    <xf numFmtId="0" fontId="11" fillId="6" borderId="37" xfId="16" applyFont="1" applyFill="1" applyBorder="1" applyAlignment="1">
      <alignment horizontal="center"/>
    </xf>
    <xf numFmtId="0" fontId="9" fillId="6" borderId="95" xfId="16" applyFont="1" applyFill="1" applyBorder="1" applyAlignment="1">
      <alignment horizontal="center"/>
    </xf>
    <xf numFmtId="0" fontId="12" fillId="6" borderId="74" xfId="16" applyFont="1" applyFill="1" applyBorder="1" applyAlignment="1">
      <alignment horizontal="center" vertical="center" wrapText="1"/>
    </xf>
    <xf numFmtId="0" fontId="14" fillId="6" borderId="96" xfId="16" applyFont="1" applyFill="1" applyBorder="1" applyAlignment="1">
      <alignment horizontal="center" vertical="center"/>
    </xf>
    <xf numFmtId="0" fontId="14" fillId="6" borderId="97" xfId="16" applyFont="1" applyFill="1" applyBorder="1" applyAlignment="1">
      <alignment horizontal="center" vertical="center"/>
    </xf>
    <xf numFmtId="0" fontId="12" fillId="6" borderId="33" xfId="16" applyFont="1" applyFill="1" applyBorder="1" applyAlignment="1">
      <alignment horizontal="center" vertical="center"/>
    </xf>
    <xf numFmtId="0" fontId="12" fillId="6" borderId="54" xfId="16" applyFont="1" applyFill="1" applyBorder="1" applyAlignment="1">
      <alignment horizontal="center" vertical="center"/>
    </xf>
    <xf numFmtId="0" fontId="12" fillId="6" borderId="17" xfId="16" applyFont="1" applyFill="1" applyBorder="1" applyAlignment="1">
      <alignment horizontal="center" vertical="center"/>
    </xf>
    <xf numFmtId="0" fontId="16" fillId="6" borderId="72" xfId="17" applyFont="1" applyFill="1" applyBorder="1" applyAlignment="1">
      <alignment horizontal="left" vertical="center" wrapText="1"/>
    </xf>
    <xf numFmtId="1" fontId="17" fillId="6" borderId="30" xfId="17" applyNumberFormat="1" applyFont="1" applyFill="1" applyBorder="1" applyAlignment="1">
      <alignment horizontal="center" vertical="center" wrapText="1"/>
    </xf>
    <xf numFmtId="0" fontId="12" fillId="6" borderId="94" xfId="16" applyFont="1" applyFill="1" applyBorder="1" applyAlignment="1">
      <alignment horizontal="center" vertical="center" wrapText="1"/>
    </xf>
    <xf numFmtId="0" fontId="12" fillId="6" borderId="34" xfId="16" applyFont="1" applyFill="1" applyBorder="1" applyAlignment="1">
      <alignment horizontal="center" vertical="center"/>
    </xf>
    <xf numFmtId="0" fontId="11" fillId="6" borderId="26" xfId="17" applyFont="1" applyFill="1" applyBorder="1" applyAlignment="1">
      <alignment horizontal="left" vertical="center"/>
    </xf>
    <xf numFmtId="0" fontId="11" fillId="6" borderId="29" xfId="17" applyFont="1" applyFill="1" applyBorder="1" applyAlignment="1">
      <alignment horizontal="left" vertical="center"/>
    </xf>
    <xf numFmtId="0" fontId="11" fillId="6" borderId="0" xfId="16" applyFont="1" applyFill="1" applyBorder="1" applyAlignment="1">
      <alignment horizontal="left" vertical="center"/>
    </xf>
    <xf numFmtId="1" fontId="17" fillId="6" borderId="0" xfId="16" applyNumberFormat="1" applyFont="1" applyFill="1" applyBorder="1" applyAlignment="1">
      <alignment horizontal="center"/>
    </xf>
    <xf numFmtId="0" fontId="12" fillId="6" borderId="0" xfId="16" applyFont="1" applyFill="1" applyBorder="1" applyAlignment="1">
      <alignment horizontal="center" vertical="center"/>
    </xf>
    <xf numFmtId="0" fontId="11" fillId="6" borderId="0" xfId="16" applyFont="1" applyFill="1" applyBorder="1" applyAlignment="1">
      <alignment horizontal="center" vertical="center"/>
    </xf>
    <xf numFmtId="0" fontId="14" fillId="6" borderId="0" xfId="16" applyFont="1" applyFill="1" applyBorder="1" applyAlignment="1">
      <alignment horizontal="center" vertical="center"/>
    </xf>
    <xf numFmtId="1" fontId="17" fillId="6" borderId="0" xfId="17" applyNumberFormat="1" applyFont="1" applyFill="1" applyBorder="1" applyAlignment="1">
      <alignment horizontal="center"/>
    </xf>
    <xf numFmtId="0" fontId="11" fillId="6" borderId="0" xfId="17" applyFont="1" applyFill="1" applyBorder="1" applyAlignment="1">
      <alignment horizontal="left" vertical="center"/>
    </xf>
    <xf numFmtId="0" fontId="5" fillId="6" borderId="0" xfId="15" applyFont="1" applyFill="1" applyAlignment="1">
      <alignment horizontal="center"/>
    </xf>
    <xf numFmtId="0" fontId="9" fillId="6" borderId="77" xfId="16" applyFont="1" applyFill="1" applyBorder="1" applyAlignment="1">
      <alignment horizontal="center"/>
    </xf>
    <xf numFmtId="0" fontId="11" fillId="6" borderId="87" xfId="16" applyFont="1" applyFill="1" applyBorder="1" applyAlignment="1">
      <alignment horizontal="center" vertical="center"/>
    </xf>
    <xf numFmtId="0" fontId="17" fillId="6" borderId="30" xfId="17" applyFont="1" applyFill="1" applyBorder="1" applyAlignment="1">
      <alignment horizontal="center" vertical="center" wrapText="1"/>
    </xf>
    <xf numFmtId="0" fontId="11" fillId="6" borderId="24" xfId="17" applyFont="1" applyFill="1" applyBorder="1" applyAlignment="1">
      <alignment horizontal="left" vertical="center"/>
    </xf>
    <xf numFmtId="0" fontId="12" fillId="6" borderId="0" xfId="16" applyFont="1" applyFill="1" applyBorder="1" applyAlignment="1">
      <alignment horizontal="center" vertical="center" wrapText="1"/>
    </xf>
    <xf numFmtId="1" fontId="11" fillId="6" borderId="87" xfId="16" applyNumberFormat="1" applyFont="1" applyFill="1" applyBorder="1" applyAlignment="1">
      <alignment horizontal="center" vertical="center"/>
    </xf>
    <xf numFmtId="1" fontId="17" fillId="6" borderId="13" xfId="12" applyNumberFormat="1" applyFont="1" applyFill="1" applyBorder="1" applyAlignment="1">
      <alignment horizontal="center"/>
    </xf>
    <xf numFmtId="0" fontId="11" fillId="6" borderId="98" xfId="17" applyFont="1" applyFill="1" applyBorder="1" applyAlignment="1">
      <alignment horizontal="left" vertical="center"/>
    </xf>
    <xf numFmtId="0" fontId="64" fillId="6" borderId="0" xfId="15" applyFont="1" applyFill="1" applyBorder="1" applyAlignment="1">
      <alignment horizontal="center"/>
    </xf>
    <xf numFmtId="0" fontId="11" fillId="6" borderId="11" xfId="17" applyFont="1" applyFill="1" applyBorder="1" applyAlignment="1">
      <alignment horizontal="left" vertical="center"/>
    </xf>
    <xf numFmtId="1" fontId="17" fillId="6" borderId="12" xfId="12" applyNumberFormat="1" applyFont="1" applyFill="1" applyBorder="1" applyAlignment="1">
      <alignment horizontal="center"/>
    </xf>
    <xf numFmtId="0" fontId="12" fillId="6" borderId="14" xfId="16" applyFont="1" applyFill="1" applyBorder="1" applyAlignment="1">
      <alignment horizontal="center" vertical="center"/>
    </xf>
    <xf numFmtId="0" fontId="11" fillId="6" borderId="13" xfId="17" applyFont="1" applyFill="1" applyBorder="1" applyAlignment="1">
      <alignment horizontal="left" vertical="center"/>
    </xf>
    <xf numFmtId="0" fontId="12" fillId="6" borderId="12" xfId="16" applyFont="1" applyFill="1" applyBorder="1" applyAlignment="1">
      <alignment horizontal="center" vertical="center"/>
    </xf>
    <xf numFmtId="0" fontId="11" fillId="6" borderId="32" xfId="17" applyFont="1" applyFill="1" applyBorder="1" applyAlignment="1">
      <alignment horizontal="left" vertical="center"/>
    </xf>
    <xf numFmtId="0" fontId="12" fillId="6" borderId="5" xfId="16" applyFont="1" applyFill="1" applyBorder="1" applyAlignment="1">
      <alignment horizontal="center" vertical="center"/>
    </xf>
    <xf numFmtId="0" fontId="12" fillId="6" borderId="9" xfId="16" applyFont="1" applyFill="1" applyBorder="1" applyAlignment="1">
      <alignment horizontal="center" vertical="center"/>
    </xf>
    <xf numFmtId="0" fontId="11" fillId="6" borderId="76" xfId="21" applyFont="1" applyFill="1" applyBorder="1" applyAlignment="1">
      <alignment horizontal="left" vertical="center"/>
    </xf>
    <xf numFmtId="0" fontId="11" fillId="6" borderId="27" xfId="14" applyFont="1" applyFill="1" applyBorder="1" applyAlignment="1">
      <alignment horizontal="left" vertical="center"/>
    </xf>
    <xf numFmtId="0" fontId="11" fillId="6" borderId="77" xfId="14" applyFont="1" applyFill="1" applyBorder="1" applyAlignment="1">
      <alignment horizontal="left" vertical="center"/>
    </xf>
    <xf numFmtId="0" fontId="11" fillId="6" borderId="99" xfId="17" applyFont="1" applyFill="1" applyBorder="1" applyAlignment="1">
      <alignment horizontal="left" vertical="center"/>
    </xf>
    <xf numFmtId="0" fontId="11" fillId="6" borderId="100" xfId="17" applyFont="1" applyFill="1" applyBorder="1" applyAlignment="1">
      <alignment horizontal="left" vertical="center"/>
    </xf>
    <xf numFmtId="0" fontId="11" fillId="6" borderId="6" xfId="17" applyFont="1" applyFill="1" applyBorder="1" applyAlignment="1">
      <alignment horizontal="left" vertical="center"/>
    </xf>
    <xf numFmtId="0" fontId="11" fillId="6" borderId="101" xfId="17" applyFont="1" applyFill="1" applyBorder="1" applyAlignment="1">
      <alignment horizontal="left" vertical="center"/>
    </xf>
    <xf numFmtId="0" fontId="63" fillId="6" borderId="0" xfId="17" applyFont="1" applyFill="1" applyBorder="1" applyAlignment="1">
      <alignment horizontal="left" vertical="center"/>
    </xf>
    <xf numFmtId="0" fontId="9" fillId="6" borderId="54" xfId="16" applyFont="1" applyFill="1" applyBorder="1" applyAlignment="1">
      <alignment horizontal="center"/>
    </xf>
    <xf numFmtId="0" fontId="10" fillId="6" borderId="16" xfId="16" applyFont="1" applyFill="1" applyBorder="1" applyAlignment="1">
      <alignment horizontal="center"/>
    </xf>
    <xf numFmtId="0" fontId="12" fillId="6" borderId="18" xfId="16" applyFont="1" applyFill="1" applyBorder="1" applyAlignment="1">
      <alignment horizontal="center" vertical="center" wrapText="1"/>
    </xf>
    <xf numFmtId="0" fontId="11" fillId="6" borderId="94" xfId="16" applyFont="1" applyFill="1" applyBorder="1" applyAlignment="1">
      <alignment horizontal="center" vertical="center"/>
    </xf>
    <xf numFmtId="0" fontId="11" fillId="6" borderId="52" xfId="16" applyFont="1" applyFill="1" applyBorder="1" applyAlignment="1">
      <alignment horizontal="center" vertical="center"/>
    </xf>
    <xf numFmtId="0" fontId="11" fillId="6" borderId="76" xfId="18" applyFont="1" applyFill="1" applyBorder="1" applyAlignment="1">
      <alignment horizontal="left" vertical="center"/>
    </xf>
    <xf numFmtId="0" fontId="11" fillId="6" borderId="30" xfId="18" applyFont="1" applyFill="1" applyBorder="1" applyAlignment="1">
      <alignment horizontal="left" vertical="center"/>
    </xf>
    <xf numFmtId="0" fontId="11" fillId="6" borderId="77" xfId="18" applyFont="1" applyFill="1" applyBorder="1" applyAlignment="1">
      <alignment horizontal="left" vertical="center"/>
    </xf>
    <xf numFmtId="0" fontId="53" fillId="6" borderId="30" xfId="17" applyFont="1" applyFill="1" applyBorder="1" applyAlignment="1">
      <alignment horizontal="center" vertical="center" wrapText="1"/>
    </xf>
    <xf numFmtId="0" fontId="11" fillId="6" borderId="18" xfId="16" applyFont="1" applyFill="1" applyBorder="1" applyAlignment="1">
      <alignment horizontal="center" vertical="center"/>
    </xf>
    <xf numFmtId="0" fontId="12" fillId="6" borderId="52" xfId="16" applyFont="1" applyFill="1" applyBorder="1" applyAlignment="1">
      <alignment horizontal="center" vertical="center" wrapText="1"/>
    </xf>
    <xf numFmtId="0" fontId="11" fillId="6" borderId="33" xfId="16" applyFont="1" applyFill="1" applyBorder="1" applyAlignment="1">
      <alignment horizontal="center" vertical="center"/>
    </xf>
    <xf numFmtId="0" fontId="12" fillId="6" borderId="6" xfId="16" applyFont="1" applyFill="1" applyBorder="1" applyAlignment="1">
      <alignment horizontal="center" vertical="center"/>
    </xf>
    <xf numFmtId="0" fontId="63" fillId="0" borderId="77" xfId="12" applyFont="1" applyFill="1" applyBorder="1" applyAlignment="1">
      <alignment horizontal="left" vertical="center"/>
    </xf>
    <xf numFmtId="0" fontId="11" fillId="6" borderId="0" xfId="21" applyFont="1" applyFill="1" applyBorder="1" applyAlignment="1">
      <alignment horizontal="left" vertical="center"/>
    </xf>
    <xf numFmtId="0" fontId="63" fillId="0" borderId="0" xfId="12" applyFont="1" applyFill="1" applyBorder="1" applyAlignment="1">
      <alignment horizontal="left" vertical="center"/>
    </xf>
    <xf numFmtId="0" fontId="16" fillId="0" borderId="41" xfId="17" applyFont="1" applyFill="1" applyBorder="1" applyAlignment="1">
      <alignment horizontal="left" vertical="center" wrapText="1"/>
    </xf>
    <xf numFmtId="0" fontId="17" fillId="6" borderId="51" xfId="17" applyFont="1" applyFill="1" applyBorder="1" applyAlignment="1">
      <alignment horizontal="center" vertical="center"/>
    </xf>
    <xf numFmtId="0" fontId="11" fillId="0" borderId="76" xfId="21" applyFont="1" applyFill="1" applyBorder="1" applyAlignment="1">
      <alignment horizontal="left" vertical="center"/>
    </xf>
    <xf numFmtId="0" fontId="17" fillId="6" borderId="34" xfId="17" applyFont="1" applyFill="1" applyBorder="1" applyAlignment="1">
      <alignment horizontal="center" vertical="center"/>
    </xf>
    <xf numFmtId="0" fontId="11" fillId="0" borderId="27" xfId="21" applyFont="1" applyFill="1" applyBorder="1" applyAlignment="1">
      <alignment horizontal="left" vertical="center"/>
    </xf>
    <xf numFmtId="1" fontId="17" fillId="6" borderId="54" xfId="17" applyNumberFormat="1" applyFont="1" applyFill="1" applyBorder="1" applyAlignment="1">
      <alignment horizontal="center"/>
    </xf>
    <xf numFmtId="0" fontId="11" fillId="0" borderId="77" xfId="21" applyFont="1" applyFill="1" applyBorder="1" applyAlignment="1">
      <alignment horizontal="left" vertical="center"/>
    </xf>
    <xf numFmtId="0" fontId="12" fillId="6" borderId="97" xfId="16" applyFont="1" applyFill="1" applyBorder="1" applyAlignment="1">
      <alignment horizontal="center" vertical="center" wrapText="1"/>
    </xf>
    <xf numFmtId="0" fontId="16" fillId="7" borderId="41" xfId="17" applyFont="1" applyFill="1" applyBorder="1" applyAlignment="1">
      <alignment horizontal="left" vertical="center" wrapText="1"/>
    </xf>
    <xf numFmtId="0" fontId="17" fillId="6" borderId="33" xfId="17" applyFont="1" applyFill="1" applyBorder="1" applyAlignment="1">
      <alignment horizontal="center" vertical="center"/>
    </xf>
    <xf numFmtId="0" fontId="16" fillId="7" borderId="83" xfId="17" applyFont="1" applyFill="1" applyBorder="1" applyAlignment="1">
      <alignment horizontal="left" vertical="center" wrapText="1"/>
    </xf>
    <xf numFmtId="0" fontId="11" fillId="0" borderId="76" xfId="17" applyFont="1" applyFill="1" applyBorder="1" applyAlignment="1">
      <alignment horizontal="left" vertical="center"/>
    </xf>
    <xf numFmtId="0" fontId="11" fillId="0" borderId="27" xfId="17" applyFont="1" applyFill="1" applyBorder="1" applyAlignment="1">
      <alignment horizontal="left" vertical="center"/>
    </xf>
    <xf numFmtId="0" fontId="11" fillId="0" borderId="77" xfId="17" applyFont="1" applyFill="1" applyBorder="1" applyAlignment="1">
      <alignment horizontal="left" vertical="center"/>
    </xf>
    <xf numFmtId="0" fontId="63" fillId="2" borderId="0" xfId="17" applyFont="1" applyFill="1" applyBorder="1" applyAlignment="1">
      <alignment horizontal="left" vertical="center"/>
    </xf>
    <xf numFmtId="0" fontId="0" fillId="6" borderId="0" xfId="0" applyFill="1"/>
    <xf numFmtId="0" fontId="52" fillId="6" borderId="0" xfId="15" applyFont="1" applyFill="1" applyBorder="1" applyAlignment="1"/>
    <xf numFmtId="0" fontId="10" fillId="6" borderId="18" xfId="16" applyFont="1" applyFill="1" applyBorder="1" applyAlignment="1">
      <alignment horizontal="center"/>
    </xf>
    <xf numFmtId="0" fontId="9" fillId="0" borderId="54" xfId="16" applyFont="1" applyFill="1" applyBorder="1" applyAlignment="1">
      <alignment horizontal="center"/>
    </xf>
    <xf numFmtId="0" fontId="11" fillId="6" borderId="32" xfId="16" applyFont="1" applyFill="1" applyBorder="1" applyAlignment="1">
      <alignment horizontal="center"/>
    </xf>
    <xf numFmtId="0" fontId="9" fillId="6" borderId="16" xfId="16" applyFont="1" applyFill="1" applyBorder="1" applyAlignment="1">
      <alignment horizontal="center"/>
    </xf>
    <xf numFmtId="0" fontId="10" fillId="6" borderId="83" xfId="16" applyFont="1" applyFill="1" applyBorder="1" applyAlignment="1">
      <alignment horizontal="center"/>
    </xf>
    <xf numFmtId="0" fontId="9" fillId="0" borderId="43" xfId="16" applyFont="1" applyFill="1" applyBorder="1" applyAlignment="1">
      <alignment horizontal="center"/>
    </xf>
    <xf numFmtId="0" fontId="11" fillId="2" borderId="102" xfId="19" applyFont="1" applyFill="1" applyBorder="1" applyAlignment="1">
      <alignment horizontal="left" vertical="center"/>
    </xf>
    <xf numFmtId="0" fontId="17" fillId="6" borderId="44" xfId="18" applyFont="1" applyFill="1" applyBorder="1" applyAlignment="1">
      <alignment horizontal="center" vertical="center"/>
    </xf>
    <xf numFmtId="0" fontId="17" fillId="6" borderId="33" xfId="18" applyFont="1" applyFill="1" applyBorder="1" applyAlignment="1">
      <alignment horizontal="center" vertical="center"/>
    </xf>
    <xf numFmtId="0" fontId="11" fillId="6" borderId="76" xfId="19" applyFont="1" applyFill="1" applyBorder="1" applyAlignment="1">
      <alignment horizontal="left" vertical="center"/>
    </xf>
    <xf numFmtId="0" fontId="11" fillId="2" borderId="103" xfId="19" applyFont="1" applyFill="1" applyBorder="1" applyAlignment="1">
      <alignment horizontal="left" vertical="center"/>
    </xf>
    <xf numFmtId="0" fontId="17" fillId="6" borderId="34" xfId="18" applyFont="1" applyFill="1" applyBorder="1" applyAlignment="1">
      <alignment horizontal="center" vertical="center"/>
    </xf>
    <xf numFmtId="0" fontId="11" fillId="6" borderId="27" xfId="19" applyFont="1" applyFill="1" applyBorder="1" applyAlignment="1">
      <alignment horizontal="left" vertical="center"/>
    </xf>
    <xf numFmtId="0" fontId="11" fillId="2" borderId="104" xfId="19" applyFont="1" applyFill="1" applyBorder="1" applyAlignment="1">
      <alignment horizontal="left" vertical="center"/>
    </xf>
    <xf numFmtId="0" fontId="12" fillId="6" borderId="16" xfId="16" applyFont="1" applyFill="1" applyBorder="1" applyAlignment="1">
      <alignment horizontal="center" vertical="center"/>
    </xf>
    <xf numFmtId="1" fontId="17" fillId="6" borderId="91" xfId="18" applyNumberFormat="1" applyFont="1" applyFill="1" applyBorder="1" applyAlignment="1">
      <alignment horizontal="center"/>
    </xf>
    <xf numFmtId="0" fontId="11" fillId="6" borderId="77" xfId="19" applyFont="1" applyFill="1" applyBorder="1" applyAlignment="1">
      <alignment horizontal="left" vertical="center"/>
    </xf>
    <xf numFmtId="0" fontId="11" fillId="6" borderId="30" xfId="16" applyFont="1" applyFill="1" applyBorder="1" applyAlignment="1">
      <alignment horizontal="center" vertical="center"/>
    </xf>
    <xf numFmtId="0" fontId="11" fillId="2" borderId="102" xfId="18" applyFont="1" applyFill="1" applyBorder="1" applyAlignment="1">
      <alignment horizontal="left" vertical="center"/>
    </xf>
    <xf numFmtId="0" fontId="17" fillId="6" borderId="44" xfId="17" applyFont="1" applyFill="1" applyBorder="1" applyAlignment="1">
      <alignment horizontal="center" vertical="center"/>
    </xf>
    <xf numFmtId="0" fontId="11" fillId="2" borderId="103" xfId="18" applyFont="1" applyFill="1" applyBorder="1" applyAlignment="1">
      <alignment horizontal="left" vertical="center"/>
    </xf>
    <xf numFmtId="0" fontId="17" fillId="6" borderId="31" xfId="17" applyFont="1" applyFill="1" applyBorder="1" applyAlignment="1">
      <alignment horizontal="center" vertical="center"/>
    </xf>
    <xf numFmtId="0" fontId="11" fillId="4" borderId="104" xfId="18" applyFont="1" applyFill="1" applyBorder="1" applyAlignment="1">
      <alignment horizontal="left" vertical="center"/>
    </xf>
    <xf numFmtId="1" fontId="17" fillId="6" borderId="43" xfId="17" applyNumberFormat="1" applyFont="1" applyFill="1" applyBorder="1" applyAlignment="1">
      <alignment horizontal="center"/>
    </xf>
    <xf numFmtId="0" fontId="53" fillId="6" borderId="44" xfId="17" applyFont="1" applyFill="1" applyBorder="1" applyAlignment="1">
      <alignment horizontal="center" vertical="center"/>
    </xf>
    <xf numFmtId="0" fontId="53" fillId="6" borderId="33" xfId="17" applyFont="1" applyFill="1" applyBorder="1" applyAlignment="1">
      <alignment horizontal="center" vertical="center"/>
    </xf>
    <xf numFmtId="0" fontId="11" fillId="0" borderId="102" xfId="18" applyFont="1" applyFill="1" applyBorder="1" applyAlignment="1">
      <alignment horizontal="left" vertical="center"/>
    </xf>
    <xf numFmtId="0" fontId="53" fillId="6" borderId="31" xfId="17" applyFont="1" applyFill="1" applyBorder="1" applyAlignment="1">
      <alignment horizontal="center" vertical="center"/>
    </xf>
    <xf numFmtId="0" fontId="11" fillId="0" borderId="103" xfId="18" applyFont="1" applyFill="1" applyBorder="1" applyAlignment="1">
      <alignment horizontal="left" vertical="center"/>
    </xf>
    <xf numFmtId="1" fontId="53" fillId="6" borderId="43" xfId="17" applyNumberFormat="1" applyFont="1" applyFill="1" applyBorder="1" applyAlignment="1">
      <alignment horizontal="center"/>
    </xf>
    <xf numFmtId="1" fontId="53" fillId="6" borderId="54" xfId="17" applyNumberFormat="1" applyFont="1" applyFill="1" applyBorder="1" applyAlignment="1">
      <alignment horizontal="center"/>
    </xf>
    <xf numFmtId="0" fontId="11" fillId="0" borderId="104" xfId="18" applyFont="1" applyFill="1" applyBorder="1" applyAlignment="1">
      <alignment horizontal="left" vertical="center"/>
    </xf>
    <xf numFmtId="0" fontId="3" fillId="6" borderId="0" xfId="9" applyFill="1" applyAlignment="1">
      <alignment horizontal="center"/>
    </xf>
    <xf numFmtId="0" fontId="51" fillId="6" borderId="0" xfId="12" applyFont="1" applyFill="1" applyBorder="1" applyAlignment="1">
      <alignment horizontal="center" vertical="center"/>
    </xf>
    <xf numFmtId="0" fontId="4" fillId="6" borderId="0" xfId="12" applyFont="1" applyFill="1" applyBorder="1" applyAlignment="1">
      <alignment horizontal="center" vertical="center"/>
    </xf>
    <xf numFmtId="0" fontId="2" fillId="2" borderId="0" xfId="0" applyFont="1" applyFill="1"/>
    <xf numFmtId="0" fontId="54" fillId="2" borderId="0" xfId="0" applyFont="1" applyFill="1"/>
    <xf numFmtId="1" fontId="65" fillId="2" borderId="0" xfId="0" applyNumberFormat="1" applyFont="1" applyFill="1" applyAlignment="1">
      <alignment horizontal="center"/>
    </xf>
    <xf numFmtId="0" fontId="66" fillId="0" borderId="0" xfId="0" applyFont="1" applyAlignment="1">
      <alignment vertical="center" wrapText="1"/>
    </xf>
    <xf numFmtId="0" fontId="66" fillId="2" borderId="0" xfId="0" applyFont="1" applyFill="1" applyAlignment="1">
      <alignment vertical="center" wrapText="1"/>
    </xf>
    <xf numFmtId="0" fontId="1" fillId="6" borderId="0" xfId="0" applyFont="1" applyFill="1"/>
    <xf numFmtId="0" fontId="7" fillId="6" borderId="0" xfId="0" applyFont="1" applyFill="1"/>
    <xf numFmtId="0" fontId="0" fillId="6" borderId="0" xfId="0" applyFill="1" applyAlignment="1">
      <alignment horizontal="center"/>
    </xf>
    <xf numFmtId="0" fontId="8" fillId="6" borderId="0" xfId="0" applyFont="1" applyFill="1"/>
    <xf numFmtId="0" fontId="0" fillId="2" borderId="0" xfId="0" applyFill="1" applyAlignment="1">
      <alignment horizontal="left"/>
    </xf>
    <xf numFmtId="0" fontId="4" fillId="2" borderId="0" xfId="12" applyFont="1" applyFill="1" applyBorder="1" applyAlignment="1">
      <alignment horizontal="left" vertical="center"/>
    </xf>
    <xf numFmtId="0" fontId="67" fillId="6" borderId="0" xfId="9" applyFont="1" applyFill="1"/>
    <xf numFmtId="0" fontId="67" fillId="2" borderId="0" xfId="9" applyFont="1" applyFill="1"/>
    <xf numFmtId="0" fontId="67" fillId="0" borderId="0" xfId="9" applyFont="1"/>
    <xf numFmtId="0" fontId="11" fillId="6" borderId="105" xfId="12" applyFont="1" applyFill="1" applyBorder="1" applyAlignment="1">
      <alignment vertical="center"/>
    </xf>
    <xf numFmtId="0" fontId="11" fillId="6" borderId="106" xfId="12" applyFont="1" applyFill="1" applyBorder="1" applyAlignment="1">
      <alignment vertical="center"/>
    </xf>
    <xf numFmtId="0" fontId="11" fillId="8" borderId="107" xfId="12" applyFont="1" applyFill="1" applyBorder="1" applyAlignment="1">
      <alignment vertical="center"/>
    </xf>
    <xf numFmtId="0" fontId="11" fillId="6" borderId="108" xfId="19" applyFont="1" applyFill="1" applyBorder="1" applyAlignment="1">
      <alignment horizontal="left" vertical="center"/>
    </xf>
    <xf numFmtId="0" fontId="11" fillId="6" borderId="109" xfId="19" applyFont="1" applyFill="1" applyBorder="1" applyAlignment="1">
      <alignment horizontal="left" vertical="center"/>
    </xf>
    <xf numFmtId="0" fontId="11" fillId="6" borderId="110" xfId="19" applyFont="1" applyFill="1" applyBorder="1" applyAlignment="1">
      <alignment horizontal="left" vertical="center"/>
    </xf>
    <xf numFmtId="0" fontId="27" fillId="6" borderId="39" xfId="9" applyFont="1" applyFill="1" applyBorder="1"/>
    <xf numFmtId="0" fontId="27" fillId="6" borderId="39" xfId="12" applyFont="1" applyFill="1" applyBorder="1" applyAlignment="1">
      <alignment horizontal="left"/>
    </xf>
    <xf numFmtId="0" fontId="68" fillId="6" borderId="11" xfId="16" applyFont="1" applyFill="1" applyBorder="1" applyAlignment="1">
      <alignment horizontal="center" vertical="center"/>
    </xf>
    <xf numFmtId="0" fontId="27" fillId="6" borderId="42" xfId="16" applyFont="1" applyFill="1" applyBorder="1" applyAlignment="1">
      <alignment horizontal="center" vertical="center"/>
    </xf>
    <xf numFmtId="0" fontId="27" fillId="6" borderId="9" xfId="16" applyFont="1" applyFill="1" applyBorder="1" applyAlignment="1">
      <alignment horizontal="center" vertical="center"/>
    </xf>
    <xf numFmtId="0" fontId="53" fillId="6" borderId="42" xfId="18" applyFont="1" applyFill="1" applyBorder="1" applyAlignment="1">
      <alignment horizontal="center" vertical="center"/>
    </xf>
    <xf numFmtId="0" fontId="27" fillId="6" borderId="56" xfId="19" applyFont="1" applyFill="1" applyBorder="1" applyAlignment="1">
      <alignment horizontal="left" vertical="center"/>
    </xf>
    <xf numFmtId="0" fontId="25" fillId="6" borderId="0" xfId="9" applyFont="1" applyFill="1"/>
    <xf numFmtId="0" fontId="68" fillId="6" borderId="13" xfId="16" applyFont="1" applyFill="1" applyBorder="1" applyAlignment="1">
      <alignment horizontal="center" vertical="center"/>
    </xf>
    <xf numFmtId="0" fontId="53" fillId="6" borderId="31" xfId="18" applyFont="1" applyFill="1" applyBorder="1" applyAlignment="1">
      <alignment horizontal="center" vertical="center"/>
    </xf>
    <xf numFmtId="0" fontId="27" fillId="6" borderId="62" xfId="19" applyFont="1" applyFill="1" applyBorder="1" applyAlignment="1">
      <alignment horizontal="left" vertical="center"/>
    </xf>
    <xf numFmtId="0" fontId="68" fillId="6" borderId="32" xfId="16" applyFont="1" applyFill="1" applyBorder="1" applyAlignment="1">
      <alignment horizontal="center" vertical="center"/>
    </xf>
    <xf numFmtId="1" fontId="53" fillId="6" borderId="81" xfId="18" applyNumberFormat="1" applyFont="1" applyFill="1" applyBorder="1" applyAlignment="1">
      <alignment horizontal="center"/>
    </xf>
    <xf numFmtId="0" fontId="27" fillId="6" borderId="66" xfId="19" applyFont="1" applyFill="1" applyBorder="1" applyAlignment="1">
      <alignment horizontal="left" vertical="center"/>
    </xf>
    <xf numFmtId="0" fontId="70" fillId="6" borderId="0" xfId="12" applyFont="1" applyFill="1" applyBorder="1" applyAlignment="1">
      <alignment horizontal="center" vertical="center"/>
    </xf>
    <xf numFmtId="0" fontId="71" fillId="6" borderId="0" xfId="15" applyFont="1" applyFill="1" applyBorder="1" applyAlignment="1"/>
    <xf numFmtId="0" fontId="12" fillId="6" borderId="1" xfId="16" applyFont="1" applyFill="1" applyBorder="1" applyAlignment="1">
      <alignment horizontal="center"/>
    </xf>
    <xf numFmtId="0" fontId="12" fillId="6" borderId="16" xfId="16" applyFont="1" applyFill="1" applyBorder="1" applyAlignment="1">
      <alignment horizontal="center"/>
    </xf>
    <xf numFmtId="0" fontId="12" fillId="6" borderId="90" xfId="16" applyFont="1" applyFill="1" applyBorder="1" applyAlignment="1">
      <alignment horizontal="center" vertical="center"/>
    </xf>
    <xf numFmtId="0" fontId="3" fillId="6" borderId="0" xfId="9" applyFont="1" applyFill="1"/>
    <xf numFmtId="0" fontId="3" fillId="6" borderId="0" xfId="9" applyFont="1" applyFill="1" applyAlignment="1">
      <alignment horizontal="center"/>
    </xf>
    <xf numFmtId="0" fontId="3" fillId="6" borderId="0" xfId="15" applyFont="1" applyFill="1" applyAlignment="1">
      <alignment horizontal="center"/>
    </xf>
    <xf numFmtId="0" fontId="72" fillId="6" borderId="1" xfId="16" applyFont="1" applyFill="1" applyBorder="1" applyAlignment="1">
      <alignment horizontal="center"/>
    </xf>
    <xf numFmtId="0" fontId="72" fillId="6" borderId="38" xfId="16" applyFont="1" applyFill="1" applyBorder="1" applyAlignment="1">
      <alignment horizontal="center"/>
    </xf>
    <xf numFmtId="0" fontId="25" fillId="6" borderId="21" xfId="15" applyFont="1" applyFill="1" applyBorder="1" applyAlignment="1">
      <alignment horizontal="center"/>
    </xf>
    <xf numFmtId="0" fontId="25" fillId="6" borderId="79" xfId="15" applyFont="1" applyFill="1" applyBorder="1" applyAlignment="1">
      <alignment horizontal="center"/>
    </xf>
    <xf numFmtId="0" fontId="25" fillId="6" borderId="111" xfId="15" applyFont="1" applyFill="1" applyBorder="1" applyAlignment="1">
      <alignment horizontal="center"/>
    </xf>
    <xf numFmtId="0" fontId="73" fillId="6" borderId="0" xfId="12" applyFont="1" applyFill="1" applyBorder="1" applyAlignment="1">
      <alignment horizontal="center" vertical="center"/>
    </xf>
    <xf numFmtId="0" fontId="55" fillId="6" borderId="0" xfId="9" applyFont="1" applyFill="1" applyAlignment="1">
      <alignment horizontal="center"/>
    </xf>
    <xf numFmtId="0" fontId="74" fillId="6" borderId="0" xfId="9" applyFont="1" applyFill="1" applyAlignment="1">
      <alignment horizontal="center"/>
    </xf>
    <xf numFmtId="0" fontId="46" fillId="6" borderId="0" xfId="9" applyFont="1" applyFill="1" applyAlignment="1">
      <alignment horizontal="center"/>
    </xf>
    <xf numFmtId="0" fontId="75" fillId="6" borderId="0" xfId="9" applyFont="1" applyFill="1" applyAlignment="1">
      <alignment horizontal="center"/>
    </xf>
    <xf numFmtId="0" fontId="0" fillId="6" borderId="0" xfId="0" applyFill="1" applyBorder="1"/>
    <xf numFmtId="0" fontId="11" fillId="6" borderId="2" xfId="16" applyFont="1" applyFill="1" applyBorder="1" applyAlignment="1">
      <alignment horizontal="center"/>
    </xf>
    <xf numFmtId="0" fontId="27" fillId="6" borderId="52" xfId="16" applyFont="1" applyFill="1" applyBorder="1" applyAlignment="1">
      <alignment horizontal="center" vertical="center"/>
    </xf>
    <xf numFmtId="0" fontId="14" fillId="6" borderId="85" xfId="16" applyFont="1" applyFill="1" applyBorder="1" applyAlignment="1">
      <alignment horizontal="center" vertical="center"/>
    </xf>
    <xf numFmtId="0" fontId="14" fillId="6" borderId="72" xfId="16" applyFont="1" applyFill="1" applyBorder="1" applyAlignment="1">
      <alignment horizontal="center" vertical="center"/>
    </xf>
    <xf numFmtId="0" fontId="14" fillId="6" borderId="84" xfId="16" applyFont="1" applyFill="1" applyBorder="1" applyAlignment="1">
      <alignment horizontal="center" vertical="center"/>
    </xf>
    <xf numFmtId="0" fontId="14" fillId="6" borderId="73" xfId="16" applyFont="1" applyFill="1" applyBorder="1" applyAlignment="1">
      <alignment horizontal="center" vertical="center"/>
    </xf>
    <xf numFmtId="0" fontId="14" fillId="6" borderId="82" xfId="16" applyFont="1" applyFill="1" applyBorder="1" applyAlignment="1">
      <alignment horizontal="center" vertical="center"/>
    </xf>
    <xf numFmtId="0" fontId="11" fillId="6" borderId="94" xfId="16" applyFont="1" applyFill="1" applyBorder="1" applyAlignment="1">
      <alignment horizontal="center"/>
    </xf>
    <xf numFmtId="0" fontId="11" fillId="6" borderId="20" xfId="16" applyFont="1" applyFill="1" applyBorder="1" applyAlignment="1">
      <alignment horizontal="center"/>
    </xf>
    <xf numFmtId="0" fontId="14" fillId="6" borderId="52" xfId="16" applyFont="1" applyFill="1" applyBorder="1" applyAlignment="1">
      <alignment horizontal="center"/>
    </xf>
    <xf numFmtId="0" fontId="14" fillId="6" borderId="85" xfId="16" applyFont="1" applyFill="1" applyBorder="1" applyAlignment="1">
      <alignment horizontal="center"/>
    </xf>
    <xf numFmtId="0" fontId="27" fillId="6" borderId="72" xfId="16" applyFont="1" applyFill="1" applyBorder="1" applyAlignment="1">
      <alignment horizontal="center" vertical="center"/>
    </xf>
    <xf numFmtId="1" fontId="51" fillId="6" borderId="0" xfId="17" applyNumberFormat="1" applyFont="1" applyFill="1" applyBorder="1" applyAlignment="1">
      <alignment horizontal="center"/>
    </xf>
    <xf numFmtId="0" fontId="27" fillId="6" borderId="85" xfId="16" applyFont="1" applyFill="1" applyBorder="1" applyAlignment="1">
      <alignment horizontal="center" vertical="center"/>
    </xf>
    <xf numFmtId="0" fontId="27" fillId="6" borderId="84" xfId="16" applyFont="1" applyFill="1" applyBorder="1" applyAlignment="1">
      <alignment horizontal="center" vertical="center"/>
    </xf>
    <xf numFmtId="0" fontId="27" fillId="6" borderId="73" xfId="16" applyFont="1" applyFill="1" applyBorder="1" applyAlignment="1">
      <alignment horizontal="center" vertical="center"/>
    </xf>
    <xf numFmtId="0" fontId="27" fillId="6" borderId="82" xfId="16" applyFont="1" applyFill="1" applyBorder="1" applyAlignment="1">
      <alignment horizontal="center" vertical="center"/>
    </xf>
    <xf numFmtId="0" fontId="14" fillId="6" borderId="69" xfId="16" applyFont="1" applyFill="1" applyBorder="1" applyAlignment="1">
      <alignment horizontal="center"/>
    </xf>
    <xf numFmtId="0" fontId="14" fillId="6" borderId="80" xfId="16" applyFont="1" applyFill="1" applyBorder="1" applyAlignment="1">
      <alignment horizontal="center"/>
    </xf>
    <xf numFmtId="0" fontId="14" fillId="6" borderId="7" xfId="16" applyFont="1" applyFill="1" applyBorder="1" applyAlignment="1">
      <alignment horizontal="center"/>
    </xf>
    <xf numFmtId="0" fontId="14" fillId="6" borderId="5" xfId="16" applyFont="1" applyFill="1" applyBorder="1" applyAlignment="1">
      <alignment horizontal="center"/>
    </xf>
    <xf numFmtId="0" fontId="11" fillId="6" borderId="2" xfId="16" applyFont="1" applyFill="1" applyBorder="1" applyAlignment="1">
      <alignment horizontal="center"/>
    </xf>
    <xf numFmtId="0" fontId="11" fillId="6" borderId="14" xfId="16" applyFont="1" applyFill="1" applyBorder="1" applyAlignment="1">
      <alignment horizontal="center"/>
    </xf>
    <xf numFmtId="0" fontId="69" fillId="6" borderId="85" xfId="16" applyFont="1" applyFill="1" applyBorder="1" applyAlignment="1">
      <alignment horizontal="center" vertical="center"/>
    </xf>
    <xf numFmtId="0" fontId="69" fillId="6" borderId="72" xfId="16" applyFont="1" applyFill="1" applyBorder="1" applyAlignment="1">
      <alignment horizontal="center" vertical="center"/>
    </xf>
    <xf numFmtId="0" fontId="69" fillId="6" borderId="84" xfId="16" applyFont="1" applyFill="1" applyBorder="1" applyAlignment="1">
      <alignment horizontal="center" vertical="center"/>
    </xf>
    <xf numFmtId="0" fontId="69" fillId="6" borderId="73" xfId="16" applyFont="1" applyFill="1" applyBorder="1" applyAlignment="1">
      <alignment horizontal="center" vertical="center"/>
    </xf>
    <xf numFmtId="0" fontId="69" fillId="6" borderId="82" xfId="16" applyFont="1" applyFill="1" applyBorder="1" applyAlignment="1">
      <alignment horizontal="center" vertical="center"/>
    </xf>
    <xf numFmtId="0" fontId="66" fillId="2" borderId="72" xfId="0" applyFont="1" applyFill="1" applyBorder="1" applyAlignment="1">
      <alignment horizontal="center" vertical="center" wrapText="1"/>
    </xf>
    <xf numFmtId="0" fontId="16" fillId="8" borderId="33" xfId="12" applyFont="1" applyFill="1" applyBorder="1" applyAlignment="1">
      <alignment horizontal="left" vertical="center" wrapText="1"/>
    </xf>
    <xf numFmtId="0" fontId="16" fillId="8" borderId="44" xfId="12" applyFont="1" applyFill="1" applyBorder="1" applyAlignment="1">
      <alignment horizontal="left" vertical="center" wrapText="1"/>
    </xf>
    <xf numFmtId="0" fontId="20" fillId="2" borderId="19" xfId="12" applyFont="1" applyFill="1" applyBorder="1" applyAlignment="1">
      <alignment horizontal="center" vertical="center"/>
    </xf>
    <xf numFmtId="0" fontId="20" fillId="2" borderId="45" xfId="12" applyFont="1" applyFill="1" applyBorder="1" applyAlignment="1">
      <alignment horizontal="center" vertical="center"/>
    </xf>
    <xf numFmtId="0" fontId="20" fillId="2" borderId="8" xfId="12" applyFont="1" applyFill="1" applyBorder="1" applyAlignment="1">
      <alignment horizontal="center" vertical="center"/>
    </xf>
    <xf numFmtId="0" fontId="11" fillId="6" borderId="63" xfId="12" applyFont="1" applyFill="1" applyBorder="1" applyAlignment="1">
      <alignment horizontal="left" vertical="center"/>
    </xf>
    <xf numFmtId="0" fontId="11" fillId="6" borderId="64" xfId="12" applyFont="1" applyFill="1" applyBorder="1" applyAlignment="1">
      <alignment horizontal="left" vertical="center"/>
    </xf>
    <xf numFmtId="0" fontId="14" fillId="2" borderId="37" xfId="12" applyFont="1" applyFill="1" applyBorder="1" applyAlignment="1">
      <alignment horizontal="center" vertical="center"/>
    </xf>
    <xf numFmtId="0" fontId="14" fillId="2" borderId="38" xfId="12" applyFont="1" applyFill="1" applyBorder="1" applyAlignment="1">
      <alignment horizontal="center" vertical="center"/>
    </xf>
    <xf numFmtId="0" fontId="14" fillId="2" borderId="36" xfId="12" applyFont="1" applyFill="1" applyBorder="1" applyAlignment="1">
      <alignment horizontal="center" vertical="center"/>
    </xf>
    <xf numFmtId="0" fontId="14" fillId="2" borderId="47" xfId="12" applyFont="1" applyFill="1" applyBorder="1" applyAlignment="1">
      <alignment horizontal="center" vertical="center"/>
    </xf>
    <xf numFmtId="0" fontId="14" fillId="2" borderId="48" xfId="12" applyFont="1" applyFill="1" applyBorder="1" applyAlignment="1">
      <alignment horizontal="center" vertical="center"/>
    </xf>
    <xf numFmtId="0" fontId="14" fillId="2" borderId="49" xfId="12" applyFont="1" applyFill="1" applyBorder="1" applyAlignment="1">
      <alignment horizontal="center" vertical="center"/>
    </xf>
    <xf numFmtId="0" fontId="11" fillId="6" borderId="61" xfId="12" applyFont="1" applyFill="1" applyBorder="1" applyAlignment="1">
      <alignment horizontal="left" vertical="center"/>
    </xf>
    <xf numFmtId="0" fontId="11" fillId="6" borderId="62" xfId="12" applyFont="1" applyFill="1" applyBorder="1" applyAlignment="1">
      <alignment horizontal="left" vertical="center"/>
    </xf>
    <xf numFmtId="0" fontId="11" fillId="8" borderId="65" xfId="12" applyFont="1" applyFill="1" applyBorder="1" applyAlignment="1">
      <alignment horizontal="left" vertical="center"/>
    </xf>
    <xf numFmtId="0" fontId="11" fillId="8" borderId="66" xfId="12" applyFont="1" applyFill="1" applyBorder="1" applyAlignment="1">
      <alignment horizontal="left" vertical="center"/>
    </xf>
    <xf numFmtId="0" fontId="16" fillId="6" borderId="33" xfId="12" applyFont="1" applyFill="1" applyBorder="1" applyAlignment="1">
      <alignment horizontal="left" vertical="center" wrapText="1"/>
    </xf>
    <xf numFmtId="0" fontId="16" fillId="6" borderId="44" xfId="12" applyFont="1" applyFill="1" applyBorder="1" applyAlignment="1">
      <alignment horizontal="left" vertical="center" wrapText="1"/>
    </xf>
    <xf numFmtId="0" fontId="11" fillId="8" borderId="24" xfId="13" applyFont="1" applyFill="1" applyBorder="1" applyAlignment="1">
      <alignment horizontal="left" vertical="center"/>
    </xf>
    <xf numFmtId="0" fontId="11" fillId="8" borderId="26" xfId="13" applyFont="1" applyFill="1" applyBorder="1" applyAlignment="1">
      <alignment horizontal="left" vertical="center"/>
    </xf>
    <xf numFmtId="0" fontId="11" fillId="6" borderId="54" xfId="12" applyFont="1" applyFill="1" applyBorder="1" applyAlignment="1">
      <alignment horizontal="left" vertical="center"/>
    </xf>
    <xf numFmtId="0" fontId="11" fillId="6" borderId="43" xfId="12" applyFont="1" applyFill="1" applyBorder="1" applyAlignment="1">
      <alignment horizontal="left" vertical="center"/>
    </xf>
    <xf numFmtId="0" fontId="16" fillId="6" borderId="33" xfId="13" applyFont="1" applyFill="1" applyBorder="1" applyAlignment="1">
      <alignment horizontal="left" vertical="center" wrapText="1"/>
    </xf>
    <xf numFmtId="0" fontId="16" fillId="6" borderId="44" xfId="13" applyFont="1" applyFill="1" applyBorder="1" applyAlignment="1">
      <alignment horizontal="left" vertical="center" wrapText="1"/>
    </xf>
    <xf numFmtId="0" fontId="11" fillId="8" borderId="34" xfId="13" applyFont="1" applyFill="1" applyBorder="1" applyAlignment="1">
      <alignment horizontal="left" vertical="center"/>
    </xf>
    <xf numFmtId="0" fontId="11" fillId="8" borderId="31" xfId="13" applyFont="1" applyFill="1" applyBorder="1" applyAlignment="1">
      <alignment horizontal="left" vertical="center"/>
    </xf>
    <xf numFmtId="0" fontId="11" fillId="6" borderId="54" xfId="12" applyFont="1" applyFill="1" applyBorder="1" applyAlignment="1">
      <alignment horizontal="left"/>
    </xf>
    <xf numFmtId="0" fontId="11" fillId="6" borderId="43" xfId="12" applyFont="1" applyFill="1" applyBorder="1" applyAlignment="1">
      <alignment horizontal="left"/>
    </xf>
    <xf numFmtId="49" fontId="21" fillId="6" borderId="52" xfId="13" applyNumberFormat="1" applyFont="1" applyFill="1" applyBorder="1" applyAlignment="1">
      <alignment horizontal="left" vertical="center" wrapText="1"/>
    </xf>
    <xf numFmtId="49" fontId="21" fillId="6" borderId="53" xfId="13" applyNumberFormat="1" applyFont="1" applyFill="1" applyBorder="1" applyAlignment="1">
      <alignment horizontal="left" vertical="center" wrapText="1"/>
    </xf>
    <xf numFmtId="0" fontId="11" fillId="2" borderId="57" xfId="12" applyFont="1" applyFill="1" applyBorder="1" applyAlignment="1">
      <alignment horizontal="left" vertical="center"/>
    </xf>
    <xf numFmtId="0" fontId="11" fillId="2" borderId="58" xfId="12" applyFont="1" applyFill="1" applyBorder="1" applyAlignment="1">
      <alignment horizontal="left" vertical="center"/>
    </xf>
    <xf numFmtId="0" fontId="11" fillId="4" borderId="24" xfId="12" applyFont="1" applyFill="1" applyBorder="1" applyAlignment="1">
      <alignment horizontal="left" vertical="center"/>
    </xf>
    <xf numFmtId="0" fontId="11" fillId="4" borderId="26" xfId="12" applyFont="1" applyFill="1" applyBorder="1" applyAlignment="1">
      <alignment horizontal="left" vertical="center"/>
    </xf>
    <xf numFmtId="0" fontId="14" fillId="2" borderId="7" xfId="12" applyFont="1" applyFill="1" applyBorder="1" applyAlignment="1">
      <alignment horizontal="center"/>
    </xf>
    <xf numFmtId="0" fontId="14" fillId="2" borderId="5" xfId="12" applyFont="1" applyFill="1" applyBorder="1" applyAlignment="1">
      <alignment horizontal="center"/>
    </xf>
    <xf numFmtId="0" fontId="9" fillId="2" borderId="33" xfId="12" applyFont="1" applyFill="1" applyBorder="1" applyAlignment="1">
      <alignment horizontal="center"/>
    </xf>
    <xf numFmtId="0" fontId="9" fillId="2" borderId="44" xfId="12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/>
    </xf>
    <xf numFmtId="0" fontId="11" fillId="2" borderId="14" xfId="12" applyFont="1" applyFill="1" applyBorder="1" applyAlignment="1">
      <alignment horizontal="center"/>
    </xf>
    <xf numFmtId="0" fontId="9" fillId="2" borderId="54" xfId="12" applyFont="1" applyFill="1" applyBorder="1" applyAlignment="1">
      <alignment horizontal="center"/>
    </xf>
    <xf numFmtId="0" fontId="9" fillId="2" borderId="43" xfId="12" applyFont="1" applyFill="1" applyBorder="1" applyAlignment="1">
      <alignment horizontal="center"/>
    </xf>
    <xf numFmtId="0" fontId="16" fillId="7" borderId="33" xfId="13" applyFont="1" applyFill="1" applyBorder="1" applyAlignment="1">
      <alignment horizontal="left" vertical="center" wrapText="1"/>
    </xf>
    <xf numFmtId="0" fontId="16" fillId="7" borderId="44" xfId="13" applyFont="1" applyFill="1" applyBorder="1" applyAlignment="1">
      <alignment horizontal="left" vertical="center" wrapText="1"/>
    </xf>
    <xf numFmtId="0" fontId="11" fillId="4" borderId="34" xfId="13" applyFont="1" applyFill="1" applyBorder="1" applyAlignment="1">
      <alignment horizontal="left" vertical="center"/>
    </xf>
    <xf numFmtId="0" fontId="11" fillId="4" borderId="31" xfId="13" applyFont="1" applyFill="1" applyBorder="1" applyAlignment="1">
      <alignment horizontal="left" vertical="center"/>
    </xf>
    <xf numFmtId="0" fontId="11" fillId="2" borderId="54" xfId="12" applyFont="1" applyFill="1" applyBorder="1" applyAlignment="1">
      <alignment horizontal="left"/>
    </xf>
    <xf numFmtId="0" fontId="11" fillId="2" borderId="43" xfId="12" applyFont="1" applyFill="1" applyBorder="1" applyAlignment="1">
      <alignment horizontal="left"/>
    </xf>
    <xf numFmtId="0" fontId="16" fillId="7" borderId="67" xfId="13" applyFont="1" applyFill="1" applyBorder="1" applyAlignment="1">
      <alignment horizontal="left" vertical="center" wrapText="1"/>
    </xf>
    <xf numFmtId="0" fontId="16" fillId="7" borderId="68" xfId="13" applyFont="1" applyFill="1" applyBorder="1" applyAlignment="1">
      <alignment horizontal="left" vertical="center" wrapText="1"/>
    </xf>
    <xf numFmtId="0" fontId="16" fillId="7" borderId="51" xfId="13" applyFont="1" applyFill="1" applyBorder="1" applyAlignment="1">
      <alignment horizontal="left" vertical="center" wrapText="1"/>
    </xf>
    <xf numFmtId="0" fontId="16" fillId="7" borderId="42" xfId="13" applyFont="1" applyFill="1" applyBorder="1" applyAlignment="1">
      <alignment horizontal="left" vertical="center" wrapText="1"/>
    </xf>
    <xf numFmtId="0" fontId="11" fillId="6" borderId="28" xfId="12" applyFont="1" applyFill="1" applyBorder="1" applyAlignment="1">
      <alignment horizontal="left"/>
    </xf>
    <xf numFmtId="0" fontId="11" fillId="6" borderId="29" xfId="12" applyFont="1" applyFill="1" applyBorder="1" applyAlignment="1">
      <alignment horizontal="left"/>
    </xf>
    <xf numFmtId="0" fontId="16" fillId="7" borderId="33" xfId="12" applyFont="1" applyFill="1" applyBorder="1" applyAlignment="1">
      <alignment horizontal="left" vertical="center" wrapText="1"/>
    </xf>
    <xf numFmtId="0" fontId="16" fillId="7" borderId="44" xfId="12" applyFont="1" applyFill="1" applyBorder="1" applyAlignment="1">
      <alignment horizontal="left" vertical="center" wrapText="1"/>
    </xf>
    <xf numFmtId="0" fontId="16" fillId="7" borderId="71" xfId="12" applyFont="1" applyFill="1" applyBorder="1" applyAlignment="1">
      <alignment horizontal="left" vertical="center" wrapText="1"/>
    </xf>
    <xf numFmtId="0" fontId="11" fillId="6" borderId="34" xfId="13" applyFont="1" applyFill="1" applyBorder="1" applyAlignment="1">
      <alignment horizontal="left" vertical="center"/>
    </xf>
    <xf numFmtId="0" fontId="11" fillId="6" borderId="31" xfId="13" applyFont="1" applyFill="1" applyBorder="1" applyAlignment="1">
      <alignment horizontal="left" vertical="center"/>
    </xf>
    <xf numFmtId="0" fontId="11" fillId="6" borderId="54" xfId="13" applyFont="1" applyFill="1" applyBorder="1" applyAlignment="1">
      <alignment horizontal="left" vertical="center"/>
    </xf>
    <xf numFmtId="0" fontId="11" fillId="6" borderId="43" xfId="13" applyFont="1" applyFill="1" applyBorder="1" applyAlignment="1">
      <alignment horizontal="left" vertical="center"/>
    </xf>
    <xf numFmtId="0" fontId="27" fillId="2" borderId="0" xfId="10" applyFont="1" applyFill="1" applyBorder="1" applyAlignment="1">
      <alignment horizontal="center"/>
    </xf>
    <xf numFmtId="16" fontId="45" fillId="2" borderId="30" xfId="0" applyNumberFormat="1" applyFont="1" applyFill="1" applyBorder="1" applyAlignment="1">
      <alignment horizontal="center" vertical="center"/>
    </xf>
    <xf numFmtId="16" fontId="45" fillId="2" borderId="72" xfId="0" applyNumberFormat="1" applyFont="1" applyFill="1" applyBorder="1" applyAlignment="1">
      <alignment horizontal="center" vertical="center"/>
    </xf>
    <xf numFmtId="0" fontId="36" fillId="2" borderId="0" xfId="12" applyFont="1" applyFill="1" applyBorder="1" applyAlignment="1">
      <alignment horizontal="left"/>
    </xf>
    <xf numFmtId="0" fontId="36" fillId="2" borderId="15" xfId="12" applyFont="1" applyFill="1" applyBorder="1" applyAlignment="1">
      <alignment horizontal="left"/>
    </xf>
    <xf numFmtId="0" fontId="11" fillId="6" borderId="46" xfId="12" applyFont="1" applyFill="1" applyBorder="1" applyAlignment="1">
      <alignment horizontal="left" vertical="center"/>
    </xf>
    <xf numFmtId="0" fontId="11" fillId="8" borderId="50" xfId="12" applyFont="1" applyFill="1" applyBorder="1" applyAlignment="1">
      <alignment horizontal="left" vertical="center"/>
    </xf>
    <xf numFmtId="49" fontId="21" fillId="6" borderId="69" xfId="13" applyNumberFormat="1" applyFont="1" applyFill="1" applyBorder="1" applyAlignment="1">
      <alignment horizontal="left" vertical="center" wrapText="1"/>
    </xf>
    <xf numFmtId="49" fontId="21" fillId="6" borderId="70" xfId="13" applyNumberFormat="1" applyFont="1" applyFill="1" applyBorder="1" applyAlignment="1">
      <alignment horizontal="left" vertical="center" wrapText="1"/>
    </xf>
    <xf numFmtId="0" fontId="11" fillId="6" borderId="33" xfId="12" applyFont="1" applyFill="1" applyBorder="1" applyAlignment="1">
      <alignment horizontal="left" vertical="center"/>
    </xf>
    <xf numFmtId="0" fontId="11" fillId="6" borderId="44" xfId="12" applyFont="1" applyFill="1" applyBorder="1" applyAlignment="1">
      <alignment horizontal="left" vertical="center"/>
    </xf>
    <xf numFmtId="0" fontId="11" fillId="8" borderId="34" xfId="12" applyFont="1" applyFill="1" applyBorder="1" applyAlignment="1">
      <alignment horizontal="left" vertical="center"/>
    </xf>
    <xf numFmtId="0" fontId="11" fillId="8" borderId="31" xfId="12" applyFont="1" applyFill="1" applyBorder="1" applyAlignment="1">
      <alignment horizontal="left" vertical="center"/>
    </xf>
    <xf numFmtId="0" fontId="11" fillId="8" borderId="59" xfId="12" applyFont="1" applyFill="1" applyBorder="1" applyAlignment="1">
      <alignment horizontal="left" vertical="center"/>
    </xf>
    <xf numFmtId="0" fontId="11" fillId="8" borderId="60" xfId="12" applyFont="1" applyFill="1" applyBorder="1" applyAlignment="1">
      <alignment horizontal="left" vertical="center"/>
    </xf>
    <xf numFmtId="0" fontId="16" fillId="9" borderId="33" xfId="12" applyFont="1" applyFill="1" applyBorder="1" applyAlignment="1">
      <alignment horizontal="left" vertical="center" wrapText="1"/>
    </xf>
    <xf numFmtId="0" fontId="16" fillId="9" borderId="44" xfId="12" applyFont="1" applyFill="1" applyBorder="1" applyAlignment="1">
      <alignment horizontal="left" vertical="center" wrapText="1"/>
    </xf>
    <xf numFmtId="0" fontId="16" fillId="5" borderId="33" xfId="12" applyFont="1" applyFill="1" applyBorder="1" applyAlignment="1">
      <alignment horizontal="left" vertical="center" wrapText="1"/>
    </xf>
    <xf numFmtId="0" fontId="16" fillId="5" borderId="44" xfId="12" applyFont="1" applyFill="1" applyBorder="1" applyAlignment="1">
      <alignment horizontal="left" vertical="center" wrapText="1"/>
    </xf>
    <xf numFmtId="0" fontId="11" fillId="4" borderId="65" xfId="12" applyFont="1" applyFill="1" applyBorder="1" applyAlignment="1">
      <alignment horizontal="left" vertical="center"/>
    </xf>
    <xf numFmtId="0" fontId="11" fillId="4" borderId="66" xfId="12" applyFont="1" applyFill="1" applyBorder="1" applyAlignment="1">
      <alignment horizontal="left" vertical="center"/>
    </xf>
    <xf numFmtId="0" fontId="11" fillId="2" borderId="33" xfId="12" applyFont="1" applyFill="1" applyBorder="1" applyAlignment="1">
      <alignment horizontal="left" vertical="center"/>
    </xf>
    <xf numFmtId="0" fontId="11" fillId="2" borderId="44" xfId="12" applyFont="1" applyFill="1" applyBorder="1" applyAlignment="1">
      <alignment horizontal="left" vertical="center"/>
    </xf>
    <xf numFmtId="0" fontId="11" fillId="4" borderId="34" xfId="12" applyFont="1" applyFill="1" applyBorder="1" applyAlignment="1">
      <alignment horizontal="left" vertical="center"/>
    </xf>
    <xf numFmtId="0" fontId="11" fillId="4" borderId="31" xfId="12" applyFont="1" applyFill="1" applyBorder="1" applyAlignment="1">
      <alignment horizontal="left" vertical="center"/>
    </xf>
    <xf numFmtId="0" fontId="16" fillId="6" borderId="71" xfId="12" applyFont="1" applyFill="1" applyBorder="1" applyAlignment="1">
      <alignment horizontal="left" vertical="center" wrapText="1"/>
    </xf>
    <xf numFmtId="0" fontId="16" fillId="6" borderId="55" xfId="12" applyFont="1" applyFill="1" applyBorder="1" applyAlignment="1">
      <alignment horizontal="left" vertical="center" wrapText="1"/>
    </xf>
    <xf numFmtId="0" fontId="16" fillId="6" borderId="56" xfId="12" applyFont="1" applyFill="1" applyBorder="1" applyAlignment="1">
      <alignment horizontal="left" vertical="center" wrapText="1"/>
    </xf>
    <xf numFmtId="0" fontId="16" fillId="7" borderId="55" xfId="12" applyFont="1" applyFill="1" applyBorder="1" applyAlignment="1">
      <alignment horizontal="left" vertical="center" wrapText="1"/>
    </xf>
    <xf numFmtId="0" fontId="16" fillId="7" borderId="56" xfId="12" applyFont="1" applyFill="1" applyBorder="1" applyAlignment="1">
      <alignment horizontal="left" vertical="center" wrapText="1"/>
    </xf>
    <xf numFmtId="0" fontId="2" fillId="6" borderId="41" xfId="15" applyFont="1" applyFill="1" applyBorder="1" applyAlignment="1">
      <alignment horizontal="center"/>
    </xf>
    <xf numFmtId="49" fontId="7" fillId="6" borderId="69" xfId="15" applyNumberFormat="1" applyFont="1" applyFill="1" applyBorder="1" applyAlignment="1">
      <alignment horizontal="center"/>
    </xf>
  </cellXfs>
  <cellStyles count="22">
    <cellStyle name="Comma" xfId="1" builtinId="3"/>
    <cellStyle name="Comma 2" xfId="2"/>
    <cellStyle name="Comma 2 2" xfId="3"/>
    <cellStyle name="Comma 2 3" xfId="4"/>
    <cellStyle name="Comma 3" xfId="5"/>
    <cellStyle name="Comma_Firmliiga 2" xfId="6"/>
    <cellStyle name="Koma 2" xfId="7"/>
    <cellStyle name="Normaallaad 2" xfId="8"/>
    <cellStyle name="Normal" xfId="0" builtinId="0"/>
    <cellStyle name="Normal 2" xfId="9"/>
    <cellStyle name="Normal 2_FL-sugis-14" xfId="15"/>
    <cellStyle name="Normal_Firmaliiga" xfId="10"/>
    <cellStyle name="Normal_Firmaliiga 2" xfId="11"/>
    <cellStyle name="Normal_Firmliiga 2" xfId="12"/>
    <cellStyle name="Normal_Firmliiga 2 2 2" xfId="13"/>
    <cellStyle name="Normal_Firmliiga 2 2 2 2" xfId="14"/>
    <cellStyle name="Normal_Firmliiga 2 2 2_FIRMALIIGA15" xfId="20"/>
    <cellStyle name="Normal_Firmliiga 2 2 2_FIRMALIIGA2015" xfId="21"/>
    <cellStyle name="Normal_Firmliiga 2 2 2_FL-sugis-14" xfId="19"/>
    <cellStyle name="Normal_Firmliiga 2 3" xfId="16"/>
    <cellStyle name="Normal_Firmliiga 2 5" xfId="17"/>
    <cellStyle name="Normal_Firmliiga 2_FL-sugis-14" xfId="18"/>
  </cellStyles>
  <dxfs count="1115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utaja/Downloads/FL2017kevad%20(3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al 19.05"/>
      <sheetName val="FINAAL"/>
      <sheetName val="Eelfinaal"/>
      <sheetName val="Vindi FINAAL"/>
      <sheetName val="Otse FINAAL"/>
      <sheetName val="FL"/>
      <sheetName val="Indiv"/>
      <sheetName val="VI voor"/>
      <sheetName val="V voor"/>
      <sheetName val="IV voor"/>
      <sheetName val="III voor"/>
      <sheetName val="II voor"/>
      <sheetName val="I vo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Y14">
            <v>831</v>
          </cell>
          <cell r="Z14">
            <v>681</v>
          </cell>
        </row>
        <row r="15">
          <cell r="Y15">
            <v>878</v>
          </cell>
          <cell r="Z15">
            <v>708</v>
          </cell>
        </row>
        <row r="16">
          <cell r="Y16">
            <v>890</v>
          </cell>
          <cell r="Z16">
            <v>820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213"/>
  <sheetViews>
    <sheetView tabSelected="1" topLeftCell="B1" zoomScaleNormal="100" workbookViewId="0">
      <selection activeCell="B5" sqref="B5"/>
    </sheetView>
  </sheetViews>
  <sheetFormatPr defaultRowHeight="12.75" x14ac:dyDescent="0.2"/>
  <cols>
    <col min="1" max="1" width="3.42578125" hidden="1" customWidth="1"/>
    <col min="2" max="2" width="13.140625" style="542" bestFit="1" customWidth="1"/>
    <col min="3" max="3" width="37.42578125" customWidth="1"/>
    <col min="4" max="4" width="8" style="542" customWidth="1"/>
    <col min="5" max="6" width="9.28515625" style="542" bestFit="1" customWidth="1"/>
    <col min="7" max="7" width="8" style="542" customWidth="1"/>
    <col min="8" max="8" width="7.140625" style="542" customWidth="1"/>
    <col min="9" max="9" width="8" style="542" customWidth="1"/>
    <col min="10" max="10" width="10.28515625" style="542" customWidth="1"/>
    <col min="11" max="11" width="6.85546875" style="542" bestFit="1" customWidth="1"/>
    <col min="12" max="12" width="33.7109375" customWidth="1"/>
    <col min="22" max="44" width="9.140625" style="631"/>
    <col min="257" max="257" width="0" hidden="1" customWidth="1"/>
    <col min="258" max="258" width="9.5703125" customWidth="1"/>
    <col min="259" max="259" width="34.28515625" customWidth="1"/>
    <col min="260" max="260" width="8" customWidth="1"/>
    <col min="261" max="262" width="9.28515625" bestFit="1" customWidth="1"/>
    <col min="263" max="263" width="8" customWidth="1"/>
    <col min="264" max="264" width="7.140625" customWidth="1"/>
    <col min="265" max="265" width="8" customWidth="1"/>
    <col min="266" max="266" width="10.28515625" customWidth="1"/>
    <col min="267" max="267" width="6.85546875" bestFit="1" customWidth="1"/>
    <col min="268" max="268" width="33.7109375" customWidth="1"/>
    <col min="513" max="513" width="0" hidden="1" customWidth="1"/>
    <col min="514" max="514" width="9.5703125" customWidth="1"/>
    <col min="515" max="515" width="34.28515625" customWidth="1"/>
    <col min="516" max="516" width="8" customWidth="1"/>
    <col min="517" max="518" width="9.28515625" bestFit="1" customWidth="1"/>
    <col min="519" max="519" width="8" customWidth="1"/>
    <col min="520" max="520" width="7.140625" customWidth="1"/>
    <col min="521" max="521" width="8" customWidth="1"/>
    <col min="522" max="522" width="10.28515625" customWidth="1"/>
    <col min="523" max="523" width="6.85546875" bestFit="1" customWidth="1"/>
    <col min="524" max="524" width="33.7109375" customWidth="1"/>
    <col min="769" max="769" width="0" hidden="1" customWidth="1"/>
    <col min="770" max="770" width="9.5703125" customWidth="1"/>
    <col min="771" max="771" width="34.28515625" customWidth="1"/>
    <col min="772" max="772" width="8" customWidth="1"/>
    <col min="773" max="774" width="9.28515625" bestFit="1" customWidth="1"/>
    <col min="775" max="775" width="8" customWidth="1"/>
    <col min="776" max="776" width="7.140625" customWidth="1"/>
    <col min="777" max="777" width="8" customWidth="1"/>
    <col min="778" max="778" width="10.28515625" customWidth="1"/>
    <col min="779" max="779" width="6.85546875" bestFit="1" customWidth="1"/>
    <col min="780" max="780" width="33.7109375" customWidth="1"/>
    <col min="1025" max="1025" width="0" hidden="1" customWidth="1"/>
    <col min="1026" max="1026" width="9.5703125" customWidth="1"/>
    <col min="1027" max="1027" width="34.28515625" customWidth="1"/>
    <col min="1028" max="1028" width="8" customWidth="1"/>
    <col min="1029" max="1030" width="9.28515625" bestFit="1" customWidth="1"/>
    <col min="1031" max="1031" width="8" customWidth="1"/>
    <col min="1032" max="1032" width="7.140625" customWidth="1"/>
    <col min="1033" max="1033" width="8" customWidth="1"/>
    <col min="1034" max="1034" width="10.28515625" customWidth="1"/>
    <col min="1035" max="1035" width="6.85546875" bestFit="1" customWidth="1"/>
    <col min="1036" max="1036" width="33.7109375" customWidth="1"/>
    <col min="1281" max="1281" width="0" hidden="1" customWidth="1"/>
    <col min="1282" max="1282" width="9.5703125" customWidth="1"/>
    <col min="1283" max="1283" width="34.28515625" customWidth="1"/>
    <col min="1284" max="1284" width="8" customWidth="1"/>
    <col min="1285" max="1286" width="9.28515625" bestFit="1" customWidth="1"/>
    <col min="1287" max="1287" width="8" customWidth="1"/>
    <col min="1288" max="1288" width="7.140625" customWidth="1"/>
    <col min="1289" max="1289" width="8" customWidth="1"/>
    <col min="1290" max="1290" width="10.28515625" customWidth="1"/>
    <col min="1291" max="1291" width="6.85546875" bestFit="1" customWidth="1"/>
    <col min="1292" max="1292" width="33.7109375" customWidth="1"/>
    <col min="1537" max="1537" width="0" hidden="1" customWidth="1"/>
    <col min="1538" max="1538" width="9.5703125" customWidth="1"/>
    <col min="1539" max="1539" width="34.28515625" customWidth="1"/>
    <col min="1540" max="1540" width="8" customWidth="1"/>
    <col min="1541" max="1542" width="9.28515625" bestFit="1" customWidth="1"/>
    <col min="1543" max="1543" width="8" customWidth="1"/>
    <col min="1544" max="1544" width="7.140625" customWidth="1"/>
    <col min="1545" max="1545" width="8" customWidth="1"/>
    <col min="1546" max="1546" width="10.28515625" customWidth="1"/>
    <col min="1547" max="1547" width="6.85546875" bestFit="1" customWidth="1"/>
    <col min="1548" max="1548" width="33.7109375" customWidth="1"/>
    <col min="1793" max="1793" width="0" hidden="1" customWidth="1"/>
    <col min="1794" max="1794" width="9.5703125" customWidth="1"/>
    <col min="1795" max="1795" width="34.28515625" customWidth="1"/>
    <col min="1796" max="1796" width="8" customWidth="1"/>
    <col min="1797" max="1798" width="9.28515625" bestFit="1" customWidth="1"/>
    <col min="1799" max="1799" width="8" customWidth="1"/>
    <col min="1800" max="1800" width="7.140625" customWidth="1"/>
    <col min="1801" max="1801" width="8" customWidth="1"/>
    <col min="1802" max="1802" width="10.28515625" customWidth="1"/>
    <col min="1803" max="1803" width="6.85546875" bestFit="1" customWidth="1"/>
    <col min="1804" max="1804" width="33.7109375" customWidth="1"/>
    <col min="2049" max="2049" width="0" hidden="1" customWidth="1"/>
    <col min="2050" max="2050" width="9.5703125" customWidth="1"/>
    <col min="2051" max="2051" width="34.28515625" customWidth="1"/>
    <col min="2052" max="2052" width="8" customWidth="1"/>
    <col min="2053" max="2054" width="9.28515625" bestFit="1" customWidth="1"/>
    <col min="2055" max="2055" width="8" customWidth="1"/>
    <col min="2056" max="2056" width="7.140625" customWidth="1"/>
    <col min="2057" max="2057" width="8" customWidth="1"/>
    <col min="2058" max="2058" width="10.28515625" customWidth="1"/>
    <col min="2059" max="2059" width="6.85546875" bestFit="1" customWidth="1"/>
    <col min="2060" max="2060" width="33.7109375" customWidth="1"/>
    <col min="2305" max="2305" width="0" hidden="1" customWidth="1"/>
    <col min="2306" max="2306" width="9.5703125" customWidth="1"/>
    <col min="2307" max="2307" width="34.28515625" customWidth="1"/>
    <col min="2308" max="2308" width="8" customWidth="1"/>
    <col min="2309" max="2310" width="9.28515625" bestFit="1" customWidth="1"/>
    <col min="2311" max="2311" width="8" customWidth="1"/>
    <col min="2312" max="2312" width="7.140625" customWidth="1"/>
    <col min="2313" max="2313" width="8" customWidth="1"/>
    <col min="2314" max="2314" width="10.28515625" customWidth="1"/>
    <col min="2315" max="2315" width="6.85546875" bestFit="1" customWidth="1"/>
    <col min="2316" max="2316" width="33.7109375" customWidth="1"/>
    <col min="2561" max="2561" width="0" hidden="1" customWidth="1"/>
    <col min="2562" max="2562" width="9.5703125" customWidth="1"/>
    <col min="2563" max="2563" width="34.28515625" customWidth="1"/>
    <col min="2564" max="2564" width="8" customWidth="1"/>
    <col min="2565" max="2566" width="9.28515625" bestFit="1" customWidth="1"/>
    <col min="2567" max="2567" width="8" customWidth="1"/>
    <col min="2568" max="2568" width="7.140625" customWidth="1"/>
    <col min="2569" max="2569" width="8" customWidth="1"/>
    <col min="2570" max="2570" width="10.28515625" customWidth="1"/>
    <col min="2571" max="2571" width="6.85546875" bestFit="1" customWidth="1"/>
    <col min="2572" max="2572" width="33.7109375" customWidth="1"/>
    <col min="2817" max="2817" width="0" hidden="1" customWidth="1"/>
    <col min="2818" max="2818" width="9.5703125" customWidth="1"/>
    <col min="2819" max="2819" width="34.28515625" customWidth="1"/>
    <col min="2820" max="2820" width="8" customWidth="1"/>
    <col min="2821" max="2822" width="9.28515625" bestFit="1" customWidth="1"/>
    <col min="2823" max="2823" width="8" customWidth="1"/>
    <col min="2824" max="2824" width="7.140625" customWidth="1"/>
    <col min="2825" max="2825" width="8" customWidth="1"/>
    <col min="2826" max="2826" width="10.28515625" customWidth="1"/>
    <col min="2827" max="2827" width="6.85546875" bestFit="1" customWidth="1"/>
    <col min="2828" max="2828" width="33.7109375" customWidth="1"/>
    <col min="3073" max="3073" width="0" hidden="1" customWidth="1"/>
    <col min="3074" max="3074" width="9.5703125" customWidth="1"/>
    <col min="3075" max="3075" width="34.28515625" customWidth="1"/>
    <col min="3076" max="3076" width="8" customWidth="1"/>
    <col min="3077" max="3078" width="9.28515625" bestFit="1" customWidth="1"/>
    <col min="3079" max="3079" width="8" customWidth="1"/>
    <col min="3080" max="3080" width="7.140625" customWidth="1"/>
    <col min="3081" max="3081" width="8" customWidth="1"/>
    <col min="3082" max="3082" width="10.28515625" customWidth="1"/>
    <col min="3083" max="3083" width="6.85546875" bestFit="1" customWidth="1"/>
    <col min="3084" max="3084" width="33.7109375" customWidth="1"/>
    <col min="3329" max="3329" width="0" hidden="1" customWidth="1"/>
    <col min="3330" max="3330" width="9.5703125" customWidth="1"/>
    <col min="3331" max="3331" width="34.28515625" customWidth="1"/>
    <col min="3332" max="3332" width="8" customWidth="1"/>
    <col min="3333" max="3334" width="9.28515625" bestFit="1" customWidth="1"/>
    <col min="3335" max="3335" width="8" customWidth="1"/>
    <col min="3336" max="3336" width="7.140625" customWidth="1"/>
    <col min="3337" max="3337" width="8" customWidth="1"/>
    <col min="3338" max="3338" width="10.28515625" customWidth="1"/>
    <col min="3339" max="3339" width="6.85546875" bestFit="1" customWidth="1"/>
    <col min="3340" max="3340" width="33.7109375" customWidth="1"/>
    <col min="3585" max="3585" width="0" hidden="1" customWidth="1"/>
    <col min="3586" max="3586" width="9.5703125" customWidth="1"/>
    <col min="3587" max="3587" width="34.28515625" customWidth="1"/>
    <col min="3588" max="3588" width="8" customWidth="1"/>
    <col min="3589" max="3590" width="9.28515625" bestFit="1" customWidth="1"/>
    <col min="3591" max="3591" width="8" customWidth="1"/>
    <col min="3592" max="3592" width="7.140625" customWidth="1"/>
    <col min="3593" max="3593" width="8" customWidth="1"/>
    <col min="3594" max="3594" width="10.28515625" customWidth="1"/>
    <col min="3595" max="3595" width="6.85546875" bestFit="1" customWidth="1"/>
    <col min="3596" max="3596" width="33.7109375" customWidth="1"/>
    <col min="3841" max="3841" width="0" hidden="1" customWidth="1"/>
    <col min="3842" max="3842" width="9.5703125" customWidth="1"/>
    <col min="3843" max="3843" width="34.28515625" customWidth="1"/>
    <col min="3844" max="3844" width="8" customWidth="1"/>
    <col min="3845" max="3846" width="9.28515625" bestFit="1" customWidth="1"/>
    <col min="3847" max="3847" width="8" customWidth="1"/>
    <col min="3848" max="3848" width="7.140625" customWidth="1"/>
    <col min="3849" max="3849" width="8" customWidth="1"/>
    <col min="3850" max="3850" width="10.28515625" customWidth="1"/>
    <col min="3851" max="3851" width="6.85546875" bestFit="1" customWidth="1"/>
    <col min="3852" max="3852" width="33.7109375" customWidth="1"/>
    <col min="4097" max="4097" width="0" hidden="1" customWidth="1"/>
    <col min="4098" max="4098" width="9.5703125" customWidth="1"/>
    <col min="4099" max="4099" width="34.28515625" customWidth="1"/>
    <col min="4100" max="4100" width="8" customWidth="1"/>
    <col min="4101" max="4102" width="9.28515625" bestFit="1" customWidth="1"/>
    <col min="4103" max="4103" width="8" customWidth="1"/>
    <col min="4104" max="4104" width="7.140625" customWidth="1"/>
    <col min="4105" max="4105" width="8" customWidth="1"/>
    <col min="4106" max="4106" width="10.28515625" customWidth="1"/>
    <col min="4107" max="4107" width="6.85546875" bestFit="1" customWidth="1"/>
    <col min="4108" max="4108" width="33.7109375" customWidth="1"/>
    <col min="4353" max="4353" width="0" hidden="1" customWidth="1"/>
    <col min="4354" max="4354" width="9.5703125" customWidth="1"/>
    <col min="4355" max="4355" width="34.28515625" customWidth="1"/>
    <col min="4356" max="4356" width="8" customWidth="1"/>
    <col min="4357" max="4358" width="9.28515625" bestFit="1" customWidth="1"/>
    <col min="4359" max="4359" width="8" customWidth="1"/>
    <col min="4360" max="4360" width="7.140625" customWidth="1"/>
    <col min="4361" max="4361" width="8" customWidth="1"/>
    <col min="4362" max="4362" width="10.28515625" customWidth="1"/>
    <col min="4363" max="4363" width="6.85546875" bestFit="1" customWidth="1"/>
    <col min="4364" max="4364" width="33.7109375" customWidth="1"/>
    <col min="4609" max="4609" width="0" hidden="1" customWidth="1"/>
    <col min="4610" max="4610" width="9.5703125" customWidth="1"/>
    <col min="4611" max="4611" width="34.28515625" customWidth="1"/>
    <col min="4612" max="4612" width="8" customWidth="1"/>
    <col min="4613" max="4614" width="9.28515625" bestFit="1" customWidth="1"/>
    <col min="4615" max="4615" width="8" customWidth="1"/>
    <col min="4616" max="4616" width="7.140625" customWidth="1"/>
    <col min="4617" max="4617" width="8" customWidth="1"/>
    <col min="4618" max="4618" width="10.28515625" customWidth="1"/>
    <col min="4619" max="4619" width="6.85546875" bestFit="1" customWidth="1"/>
    <col min="4620" max="4620" width="33.7109375" customWidth="1"/>
    <col min="4865" max="4865" width="0" hidden="1" customWidth="1"/>
    <col min="4866" max="4866" width="9.5703125" customWidth="1"/>
    <col min="4867" max="4867" width="34.28515625" customWidth="1"/>
    <col min="4868" max="4868" width="8" customWidth="1"/>
    <col min="4869" max="4870" width="9.28515625" bestFit="1" customWidth="1"/>
    <col min="4871" max="4871" width="8" customWidth="1"/>
    <col min="4872" max="4872" width="7.140625" customWidth="1"/>
    <col min="4873" max="4873" width="8" customWidth="1"/>
    <col min="4874" max="4874" width="10.28515625" customWidth="1"/>
    <col min="4875" max="4875" width="6.85546875" bestFit="1" customWidth="1"/>
    <col min="4876" max="4876" width="33.7109375" customWidth="1"/>
    <col min="5121" max="5121" width="0" hidden="1" customWidth="1"/>
    <col min="5122" max="5122" width="9.5703125" customWidth="1"/>
    <col min="5123" max="5123" width="34.28515625" customWidth="1"/>
    <col min="5124" max="5124" width="8" customWidth="1"/>
    <col min="5125" max="5126" width="9.28515625" bestFit="1" customWidth="1"/>
    <col min="5127" max="5127" width="8" customWidth="1"/>
    <col min="5128" max="5128" width="7.140625" customWidth="1"/>
    <col min="5129" max="5129" width="8" customWidth="1"/>
    <col min="5130" max="5130" width="10.28515625" customWidth="1"/>
    <col min="5131" max="5131" width="6.85546875" bestFit="1" customWidth="1"/>
    <col min="5132" max="5132" width="33.7109375" customWidth="1"/>
    <col min="5377" max="5377" width="0" hidden="1" customWidth="1"/>
    <col min="5378" max="5378" width="9.5703125" customWidth="1"/>
    <col min="5379" max="5379" width="34.28515625" customWidth="1"/>
    <col min="5380" max="5380" width="8" customWidth="1"/>
    <col min="5381" max="5382" width="9.28515625" bestFit="1" customWidth="1"/>
    <col min="5383" max="5383" width="8" customWidth="1"/>
    <col min="5384" max="5384" width="7.140625" customWidth="1"/>
    <col min="5385" max="5385" width="8" customWidth="1"/>
    <col min="5386" max="5386" width="10.28515625" customWidth="1"/>
    <col min="5387" max="5387" width="6.85546875" bestFit="1" customWidth="1"/>
    <col min="5388" max="5388" width="33.7109375" customWidth="1"/>
    <col min="5633" max="5633" width="0" hidden="1" customWidth="1"/>
    <col min="5634" max="5634" width="9.5703125" customWidth="1"/>
    <col min="5635" max="5635" width="34.28515625" customWidth="1"/>
    <col min="5636" max="5636" width="8" customWidth="1"/>
    <col min="5637" max="5638" width="9.28515625" bestFit="1" customWidth="1"/>
    <col min="5639" max="5639" width="8" customWidth="1"/>
    <col min="5640" max="5640" width="7.140625" customWidth="1"/>
    <col min="5641" max="5641" width="8" customWidth="1"/>
    <col min="5642" max="5642" width="10.28515625" customWidth="1"/>
    <col min="5643" max="5643" width="6.85546875" bestFit="1" customWidth="1"/>
    <col min="5644" max="5644" width="33.7109375" customWidth="1"/>
    <col min="5889" max="5889" width="0" hidden="1" customWidth="1"/>
    <col min="5890" max="5890" width="9.5703125" customWidth="1"/>
    <col min="5891" max="5891" width="34.28515625" customWidth="1"/>
    <col min="5892" max="5892" width="8" customWidth="1"/>
    <col min="5893" max="5894" width="9.28515625" bestFit="1" customWidth="1"/>
    <col min="5895" max="5895" width="8" customWidth="1"/>
    <col min="5896" max="5896" width="7.140625" customWidth="1"/>
    <col min="5897" max="5897" width="8" customWidth="1"/>
    <col min="5898" max="5898" width="10.28515625" customWidth="1"/>
    <col min="5899" max="5899" width="6.85546875" bestFit="1" customWidth="1"/>
    <col min="5900" max="5900" width="33.7109375" customWidth="1"/>
    <col min="6145" max="6145" width="0" hidden="1" customWidth="1"/>
    <col min="6146" max="6146" width="9.5703125" customWidth="1"/>
    <col min="6147" max="6147" width="34.28515625" customWidth="1"/>
    <col min="6148" max="6148" width="8" customWidth="1"/>
    <col min="6149" max="6150" width="9.28515625" bestFit="1" customWidth="1"/>
    <col min="6151" max="6151" width="8" customWidth="1"/>
    <col min="6152" max="6152" width="7.140625" customWidth="1"/>
    <col min="6153" max="6153" width="8" customWidth="1"/>
    <col min="6154" max="6154" width="10.28515625" customWidth="1"/>
    <col min="6155" max="6155" width="6.85546875" bestFit="1" customWidth="1"/>
    <col min="6156" max="6156" width="33.7109375" customWidth="1"/>
    <col min="6401" max="6401" width="0" hidden="1" customWidth="1"/>
    <col min="6402" max="6402" width="9.5703125" customWidth="1"/>
    <col min="6403" max="6403" width="34.28515625" customWidth="1"/>
    <col min="6404" max="6404" width="8" customWidth="1"/>
    <col min="6405" max="6406" width="9.28515625" bestFit="1" customWidth="1"/>
    <col min="6407" max="6407" width="8" customWidth="1"/>
    <col min="6408" max="6408" width="7.140625" customWidth="1"/>
    <col min="6409" max="6409" width="8" customWidth="1"/>
    <col min="6410" max="6410" width="10.28515625" customWidth="1"/>
    <col min="6411" max="6411" width="6.85546875" bestFit="1" customWidth="1"/>
    <col min="6412" max="6412" width="33.7109375" customWidth="1"/>
    <col min="6657" max="6657" width="0" hidden="1" customWidth="1"/>
    <col min="6658" max="6658" width="9.5703125" customWidth="1"/>
    <col min="6659" max="6659" width="34.28515625" customWidth="1"/>
    <col min="6660" max="6660" width="8" customWidth="1"/>
    <col min="6661" max="6662" width="9.28515625" bestFit="1" customWidth="1"/>
    <col min="6663" max="6663" width="8" customWidth="1"/>
    <col min="6664" max="6664" width="7.140625" customWidth="1"/>
    <col min="6665" max="6665" width="8" customWidth="1"/>
    <col min="6666" max="6666" width="10.28515625" customWidth="1"/>
    <col min="6667" max="6667" width="6.85546875" bestFit="1" customWidth="1"/>
    <col min="6668" max="6668" width="33.7109375" customWidth="1"/>
    <col min="6913" max="6913" width="0" hidden="1" customWidth="1"/>
    <col min="6914" max="6914" width="9.5703125" customWidth="1"/>
    <col min="6915" max="6915" width="34.28515625" customWidth="1"/>
    <col min="6916" max="6916" width="8" customWidth="1"/>
    <col min="6917" max="6918" width="9.28515625" bestFit="1" customWidth="1"/>
    <col min="6919" max="6919" width="8" customWidth="1"/>
    <col min="6920" max="6920" width="7.140625" customWidth="1"/>
    <col min="6921" max="6921" width="8" customWidth="1"/>
    <col min="6922" max="6922" width="10.28515625" customWidth="1"/>
    <col min="6923" max="6923" width="6.85546875" bestFit="1" customWidth="1"/>
    <col min="6924" max="6924" width="33.7109375" customWidth="1"/>
    <col min="7169" max="7169" width="0" hidden="1" customWidth="1"/>
    <col min="7170" max="7170" width="9.5703125" customWidth="1"/>
    <col min="7171" max="7171" width="34.28515625" customWidth="1"/>
    <col min="7172" max="7172" width="8" customWidth="1"/>
    <col min="7173" max="7174" width="9.28515625" bestFit="1" customWidth="1"/>
    <col min="7175" max="7175" width="8" customWidth="1"/>
    <col min="7176" max="7176" width="7.140625" customWidth="1"/>
    <col min="7177" max="7177" width="8" customWidth="1"/>
    <col min="7178" max="7178" width="10.28515625" customWidth="1"/>
    <col min="7179" max="7179" width="6.85546875" bestFit="1" customWidth="1"/>
    <col min="7180" max="7180" width="33.7109375" customWidth="1"/>
    <col min="7425" max="7425" width="0" hidden="1" customWidth="1"/>
    <col min="7426" max="7426" width="9.5703125" customWidth="1"/>
    <col min="7427" max="7427" width="34.28515625" customWidth="1"/>
    <col min="7428" max="7428" width="8" customWidth="1"/>
    <col min="7429" max="7430" width="9.28515625" bestFit="1" customWidth="1"/>
    <col min="7431" max="7431" width="8" customWidth="1"/>
    <col min="7432" max="7432" width="7.140625" customWidth="1"/>
    <col min="7433" max="7433" width="8" customWidth="1"/>
    <col min="7434" max="7434" width="10.28515625" customWidth="1"/>
    <col min="7435" max="7435" width="6.85546875" bestFit="1" customWidth="1"/>
    <col min="7436" max="7436" width="33.7109375" customWidth="1"/>
    <col min="7681" max="7681" width="0" hidden="1" customWidth="1"/>
    <col min="7682" max="7682" width="9.5703125" customWidth="1"/>
    <col min="7683" max="7683" width="34.28515625" customWidth="1"/>
    <col min="7684" max="7684" width="8" customWidth="1"/>
    <col min="7685" max="7686" width="9.28515625" bestFit="1" customWidth="1"/>
    <col min="7687" max="7687" width="8" customWidth="1"/>
    <col min="7688" max="7688" width="7.140625" customWidth="1"/>
    <col min="7689" max="7689" width="8" customWidth="1"/>
    <col min="7690" max="7690" width="10.28515625" customWidth="1"/>
    <col min="7691" max="7691" width="6.85546875" bestFit="1" customWidth="1"/>
    <col min="7692" max="7692" width="33.7109375" customWidth="1"/>
    <col min="7937" max="7937" width="0" hidden="1" customWidth="1"/>
    <col min="7938" max="7938" width="9.5703125" customWidth="1"/>
    <col min="7939" max="7939" width="34.28515625" customWidth="1"/>
    <col min="7940" max="7940" width="8" customWidth="1"/>
    <col min="7941" max="7942" width="9.28515625" bestFit="1" customWidth="1"/>
    <col min="7943" max="7943" width="8" customWidth="1"/>
    <col min="7944" max="7944" width="7.140625" customWidth="1"/>
    <col min="7945" max="7945" width="8" customWidth="1"/>
    <col min="7946" max="7946" width="10.28515625" customWidth="1"/>
    <col min="7947" max="7947" width="6.85546875" bestFit="1" customWidth="1"/>
    <col min="7948" max="7948" width="33.7109375" customWidth="1"/>
    <col min="8193" max="8193" width="0" hidden="1" customWidth="1"/>
    <col min="8194" max="8194" width="9.5703125" customWidth="1"/>
    <col min="8195" max="8195" width="34.28515625" customWidth="1"/>
    <col min="8196" max="8196" width="8" customWidth="1"/>
    <col min="8197" max="8198" width="9.28515625" bestFit="1" customWidth="1"/>
    <col min="8199" max="8199" width="8" customWidth="1"/>
    <col min="8200" max="8200" width="7.140625" customWidth="1"/>
    <col min="8201" max="8201" width="8" customWidth="1"/>
    <col min="8202" max="8202" width="10.28515625" customWidth="1"/>
    <col min="8203" max="8203" width="6.85546875" bestFit="1" customWidth="1"/>
    <col min="8204" max="8204" width="33.7109375" customWidth="1"/>
    <col min="8449" max="8449" width="0" hidden="1" customWidth="1"/>
    <col min="8450" max="8450" width="9.5703125" customWidth="1"/>
    <col min="8451" max="8451" width="34.28515625" customWidth="1"/>
    <col min="8452" max="8452" width="8" customWidth="1"/>
    <col min="8453" max="8454" width="9.28515625" bestFit="1" customWidth="1"/>
    <col min="8455" max="8455" width="8" customWidth="1"/>
    <col min="8456" max="8456" width="7.140625" customWidth="1"/>
    <col min="8457" max="8457" width="8" customWidth="1"/>
    <col min="8458" max="8458" width="10.28515625" customWidth="1"/>
    <col min="8459" max="8459" width="6.85546875" bestFit="1" customWidth="1"/>
    <col min="8460" max="8460" width="33.7109375" customWidth="1"/>
    <col min="8705" max="8705" width="0" hidden="1" customWidth="1"/>
    <col min="8706" max="8706" width="9.5703125" customWidth="1"/>
    <col min="8707" max="8707" width="34.28515625" customWidth="1"/>
    <col min="8708" max="8708" width="8" customWidth="1"/>
    <col min="8709" max="8710" width="9.28515625" bestFit="1" customWidth="1"/>
    <col min="8711" max="8711" width="8" customWidth="1"/>
    <col min="8712" max="8712" width="7.140625" customWidth="1"/>
    <col min="8713" max="8713" width="8" customWidth="1"/>
    <col min="8714" max="8714" width="10.28515625" customWidth="1"/>
    <col min="8715" max="8715" width="6.85546875" bestFit="1" customWidth="1"/>
    <col min="8716" max="8716" width="33.7109375" customWidth="1"/>
    <col min="8961" max="8961" width="0" hidden="1" customWidth="1"/>
    <col min="8962" max="8962" width="9.5703125" customWidth="1"/>
    <col min="8963" max="8963" width="34.28515625" customWidth="1"/>
    <col min="8964" max="8964" width="8" customWidth="1"/>
    <col min="8965" max="8966" width="9.28515625" bestFit="1" customWidth="1"/>
    <col min="8967" max="8967" width="8" customWidth="1"/>
    <col min="8968" max="8968" width="7.140625" customWidth="1"/>
    <col min="8969" max="8969" width="8" customWidth="1"/>
    <col min="8970" max="8970" width="10.28515625" customWidth="1"/>
    <col min="8971" max="8971" width="6.85546875" bestFit="1" customWidth="1"/>
    <col min="8972" max="8972" width="33.7109375" customWidth="1"/>
    <col min="9217" max="9217" width="0" hidden="1" customWidth="1"/>
    <col min="9218" max="9218" width="9.5703125" customWidth="1"/>
    <col min="9219" max="9219" width="34.28515625" customWidth="1"/>
    <col min="9220" max="9220" width="8" customWidth="1"/>
    <col min="9221" max="9222" width="9.28515625" bestFit="1" customWidth="1"/>
    <col min="9223" max="9223" width="8" customWidth="1"/>
    <col min="9224" max="9224" width="7.140625" customWidth="1"/>
    <col min="9225" max="9225" width="8" customWidth="1"/>
    <col min="9226" max="9226" width="10.28515625" customWidth="1"/>
    <col min="9227" max="9227" width="6.85546875" bestFit="1" customWidth="1"/>
    <col min="9228" max="9228" width="33.7109375" customWidth="1"/>
    <col min="9473" max="9473" width="0" hidden="1" customWidth="1"/>
    <col min="9474" max="9474" width="9.5703125" customWidth="1"/>
    <col min="9475" max="9475" width="34.28515625" customWidth="1"/>
    <col min="9476" max="9476" width="8" customWidth="1"/>
    <col min="9477" max="9478" width="9.28515625" bestFit="1" customWidth="1"/>
    <col min="9479" max="9479" width="8" customWidth="1"/>
    <col min="9480" max="9480" width="7.140625" customWidth="1"/>
    <col min="9481" max="9481" width="8" customWidth="1"/>
    <col min="9482" max="9482" width="10.28515625" customWidth="1"/>
    <col min="9483" max="9483" width="6.85546875" bestFit="1" customWidth="1"/>
    <col min="9484" max="9484" width="33.7109375" customWidth="1"/>
    <col min="9729" max="9729" width="0" hidden="1" customWidth="1"/>
    <col min="9730" max="9730" width="9.5703125" customWidth="1"/>
    <col min="9731" max="9731" width="34.28515625" customWidth="1"/>
    <col min="9732" max="9732" width="8" customWidth="1"/>
    <col min="9733" max="9734" width="9.28515625" bestFit="1" customWidth="1"/>
    <col min="9735" max="9735" width="8" customWidth="1"/>
    <col min="9736" max="9736" width="7.140625" customWidth="1"/>
    <col min="9737" max="9737" width="8" customWidth="1"/>
    <col min="9738" max="9738" width="10.28515625" customWidth="1"/>
    <col min="9739" max="9739" width="6.85546875" bestFit="1" customWidth="1"/>
    <col min="9740" max="9740" width="33.7109375" customWidth="1"/>
    <col min="9985" max="9985" width="0" hidden="1" customWidth="1"/>
    <col min="9986" max="9986" width="9.5703125" customWidth="1"/>
    <col min="9987" max="9987" width="34.28515625" customWidth="1"/>
    <col min="9988" max="9988" width="8" customWidth="1"/>
    <col min="9989" max="9990" width="9.28515625" bestFit="1" customWidth="1"/>
    <col min="9991" max="9991" width="8" customWidth="1"/>
    <col min="9992" max="9992" width="7.140625" customWidth="1"/>
    <col min="9993" max="9993" width="8" customWidth="1"/>
    <col min="9994" max="9994" width="10.28515625" customWidth="1"/>
    <col min="9995" max="9995" width="6.85546875" bestFit="1" customWidth="1"/>
    <col min="9996" max="9996" width="33.7109375" customWidth="1"/>
    <col min="10241" max="10241" width="0" hidden="1" customWidth="1"/>
    <col min="10242" max="10242" width="9.5703125" customWidth="1"/>
    <col min="10243" max="10243" width="34.28515625" customWidth="1"/>
    <col min="10244" max="10244" width="8" customWidth="1"/>
    <col min="10245" max="10246" width="9.28515625" bestFit="1" customWidth="1"/>
    <col min="10247" max="10247" width="8" customWidth="1"/>
    <col min="10248" max="10248" width="7.140625" customWidth="1"/>
    <col min="10249" max="10249" width="8" customWidth="1"/>
    <col min="10250" max="10250" width="10.28515625" customWidth="1"/>
    <col min="10251" max="10251" width="6.85546875" bestFit="1" customWidth="1"/>
    <col min="10252" max="10252" width="33.7109375" customWidth="1"/>
    <col min="10497" max="10497" width="0" hidden="1" customWidth="1"/>
    <col min="10498" max="10498" width="9.5703125" customWidth="1"/>
    <col min="10499" max="10499" width="34.28515625" customWidth="1"/>
    <col min="10500" max="10500" width="8" customWidth="1"/>
    <col min="10501" max="10502" width="9.28515625" bestFit="1" customWidth="1"/>
    <col min="10503" max="10503" width="8" customWidth="1"/>
    <col min="10504" max="10504" width="7.140625" customWidth="1"/>
    <col min="10505" max="10505" width="8" customWidth="1"/>
    <col min="10506" max="10506" width="10.28515625" customWidth="1"/>
    <col min="10507" max="10507" width="6.85546875" bestFit="1" customWidth="1"/>
    <col min="10508" max="10508" width="33.7109375" customWidth="1"/>
    <col min="10753" max="10753" width="0" hidden="1" customWidth="1"/>
    <col min="10754" max="10754" width="9.5703125" customWidth="1"/>
    <col min="10755" max="10755" width="34.28515625" customWidth="1"/>
    <col min="10756" max="10756" width="8" customWidth="1"/>
    <col min="10757" max="10758" width="9.28515625" bestFit="1" customWidth="1"/>
    <col min="10759" max="10759" width="8" customWidth="1"/>
    <col min="10760" max="10760" width="7.140625" customWidth="1"/>
    <col min="10761" max="10761" width="8" customWidth="1"/>
    <col min="10762" max="10762" width="10.28515625" customWidth="1"/>
    <col min="10763" max="10763" width="6.85546875" bestFit="1" customWidth="1"/>
    <col min="10764" max="10764" width="33.7109375" customWidth="1"/>
    <col min="11009" max="11009" width="0" hidden="1" customWidth="1"/>
    <col min="11010" max="11010" width="9.5703125" customWidth="1"/>
    <col min="11011" max="11011" width="34.28515625" customWidth="1"/>
    <col min="11012" max="11012" width="8" customWidth="1"/>
    <col min="11013" max="11014" width="9.28515625" bestFit="1" customWidth="1"/>
    <col min="11015" max="11015" width="8" customWidth="1"/>
    <col min="11016" max="11016" width="7.140625" customWidth="1"/>
    <col min="11017" max="11017" width="8" customWidth="1"/>
    <col min="11018" max="11018" width="10.28515625" customWidth="1"/>
    <col min="11019" max="11019" width="6.85546875" bestFit="1" customWidth="1"/>
    <col min="11020" max="11020" width="33.7109375" customWidth="1"/>
    <col min="11265" max="11265" width="0" hidden="1" customWidth="1"/>
    <col min="11266" max="11266" width="9.5703125" customWidth="1"/>
    <col min="11267" max="11267" width="34.28515625" customWidth="1"/>
    <col min="11268" max="11268" width="8" customWidth="1"/>
    <col min="11269" max="11270" width="9.28515625" bestFit="1" customWidth="1"/>
    <col min="11271" max="11271" width="8" customWidth="1"/>
    <col min="11272" max="11272" width="7.140625" customWidth="1"/>
    <col min="11273" max="11273" width="8" customWidth="1"/>
    <col min="11274" max="11274" width="10.28515625" customWidth="1"/>
    <col min="11275" max="11275" width="6.85546875" bestFit="1" customWidth="1"/>
    <col min="11276" max="11276" width="33.7109375" customWidth="1"/>
    <col min="11521" max="11521" width="0" hidden="1" customWidth="1"/>
    <col min="11522" max="11522" width="9.5703125" customWidth="1"/>
    <col min="11523" max="11523" width="34.28515625" customWidth="1"/>
    <col min="11524" max="11524" width="8" customWidth="1"/>
    <col min="11525" max="11526" width="9.28515625" bestFit="1" customWidth="1"/>
    <col min="11527" max="11527" width="8" customWidth="1"/>
    <col min="11528" max="11528" width="7.140625" customWidth="1"/>
    <col min="11529" max="11529" width="8" customWidth="1"/>
    <col min="11530" max="11530" width="10.28515625" customWidth="1"/>
    <col min="11531" max="11531" width="6.85546875" bestFit="1" customWidth="1"/>
    <col min="11532" max="11532" width="33.7109375" customWidth="1"/>
    <col min="11777" max="11777" width="0" hidden="1" customWidth="1"/>
    <col min="11778" max="11778" width="9.5703125" customWidth="1"/>
    <col min="11779" max="11779" width="34.28515625" customWidth="1"/>
    <col min="11780" max="11780" width="8" customWidth="1"/>
    <col min="11781" max="11782" width="9.28515625" bestFit="1" customWidth="1"/>
    <col min="11783" max="11783" width="8" customWidth="1"/>
    <col min="11784" max="11784" width="7.140625" customWidth="1"/>
    <col min="11785" max="11785" width="8" customWidth="1"/>
    <col min="11786" max="11786" width="10.28515625" customWidth="1"/>
    <col min="11787" max="11787" width="6.85546875" bestFit="1" customWidth="1"/>
    <col min="11788" max="11788" width="33.7109375" customWidth="1"/>
    <col min="12033" max="12033" width="0" hidden="1" customWidth="1"/>
    <col min="12034" max="12034" width="9.5703125" customWidth="1"/>
    <col min="12035" max="12035" width="34.28515625" customWidth="1"/>
    <col min="12036" max="12036" width="8" customWidth="1"/>
    <col min="12037" max="12038" width="9.28515625" bestFit="1" customWidth="1"/>
    <col min="12039" max="12039" width="8" customWidth="1"/>
    <col min="12040" max="12040" width="7.140625" customWidth="1"/>
    <col min="12041" max="12041" width="8" customWidth="1"/>
    <col min="12042" max="12042" width="10.28515625" customWidth="1"/>
    <col min="12043" max="12043" width="6.85546875" bestFit="1" customWidth="1"/>
    <col min="12044" max="12044" width="33.7109375" customWidth="1"/>
    <col min="12289" max="12289" width="0" hidden="1" customWidth="1"/>
    <col min="12290" max="12290" width="9.5703125" customWidth="1"/>
    <col min="12291" max="12291" width="34.28515625" customWidth="1"/>
    <col min="12292" max="12292" width="8" customWidth="1"/>
    <col min="12293" max="12294" width="9.28515625" bestFit="1" customWidth="1"/>
    <col min="12295" max="12295" width="8" customWidth="1"/>
    <col min="12296" max="12296" width="7.140625" customWidth="1"/>
    <col min="12297" max="12297" width="8" customWidth="1"/>
    <col min="12298" max="12298" width="10.28515625" customWidth="1"/>
    <col min="12299" max="12299" width="6.85546875" bestFit="1" customWidth="1"/>
    <col min="12300" max="12300" width="33.7109375" customWidth="1"/>
    <col min="12545" max="12545" width="0" hidden="1" customWidth="1"/>
    <col min="12546" max="12546" width="9.5703125" customWidth="1"/>
    <col min="12547" max="12547" width="34.28515625" customWidth="1"/>
    <col min="12548" max="12548" width="8" customWidth="1"/>
    <col min="12549" max="12550" width="9.28515625" bestFit="1" customWidth="1"/>
    <col min="12551" max="12551" width="8" customWidth="1"/>
    <col min="12552" max="12552" width="7.140625" customWidth="1"/>
    <col min="12553" max="12553" width="8" customWidth="1"/>
    <col min="12554" max="12554" width="10.28515625" customWidth="1"/>
    <col min="12555" max="12555" width="6.85546875" bestFit="1" customWidth="1"/>
    <col min="12556" max="12556" width="33.7109375" customWidth="1"/>
    <col min="12801" max="12801" width="0" hidden="1" customWidth="1"/>
    <col min="12802" max="12802" width="9.5703125" customWidth="1"/>
    <col min="12803" max="12803" width="34.28515625" customWidth="1"/>
    <col min="12804" max="12804" width="8" customWidth="1"/>
    <col min="12805" max="12806" width="9.28515625" bestFit="1" customWidth="1"/>
    <col min="12807" max="12807" width="8" customWidth="1"/>
    <col min="12808" max="12808" width="7.140625" customWidth="1"/>
    <col min="12809" max="12809" width="8" customWidth="1"/>
    <col min="12810" max="12810" width="10.28515625" customWidth="1"/>
    <col min="12811" max="12811" width="6.85546875" bestFit="1" customWidth="1"/>
    <col min="12812" max="12812" width="33.7109375" customWidth="1"/>
    <col min="13057" max="13057" width="0" hidden="1" customWidth="1"/>
    <col min="13058" max="13058" width="9.5703125" customWidth="1"/>
    <col min="13059" max="13059" width="34.28515625" customWidth="1"/>
    <col min="13060" max="13060" width="8" customWidth="1"/>
    <col min="13061" max="13062" width="9.28515625" bestFit="1" customWidth="1"/>
    <col min="13063" max="13063" width="8" customWidth="1"/>
    <col min="13064" max="13064" width="7.140625" customWidth="1"/>
    <col min="13065" max="13065" width="8" customWidth="1"/>
    <col min="13066" max="13066" width="10.28515625" customWidth="1"/>
    <col min="13067" max="13067" width="6.85546875" bestFit="1" customWidth="1"/>
    <col min="13068" max="13068" width="33.7109375" customWidth="1"/>
    <col min="13313" max="13313" width="0" hidden="1" customWidth="1"/>
    <col min="13314" max="13314" width="9.5703125" customWidth="1"/>
    <col min="13315" max="13315" width="34.28515625" customWidth="1"/>
    <col min="13316" max="13316" width="8" customWidth="1"/>
    <col min="13317" max="13318" width="9.28515625" bestFit="1" customWidth="1"/>
    <col min="13319" max="13319" width="8" customWidth="1"/>
    <col min="13320" max="13320" width="7.140625" customWidth="1"/>
    <col min="13321" max="13321" width="8" customWidth="1"/>
    <col min="13322" max="13322" width="10.28515625" customWidth="1"/>
    <col min="13323" max="13323" width="6.85546875" bestFit="1" customWidth="1"/>
    <col min="13324" max="13324" width="33.7109375" customWidth="1"/>
    <col min="13569" max="13569" width="0" hidden="1" customWidth="1"/>
    <col min="13570" max="13570" width="9.5703125" customWidth="1"/>
    <col min="13571" max="13571" width="34.28515625" customWidth="1"/>
    <col min="13572" max="13572" width="8" customWidth="1"/>
    <col min="13573" max="13574" width="9.28515625" bestFit="1" customWidth="1"/>
    <col min="13575" max="13575" width="8" customWidth="1"/>
    <col min="13576" max="13576" width="7.140625" customWidth="1"/>
    <col min="13577" max="13577" width="8" customWidth="1"/>
    <col min="13578" max="13578" width="10.28515625" customWidth="1"/>
    <col min="13579" max="13579" width="6.85546875" bestFit="1" customWidth="1"/>
    <col min="13580" max="13580" width="33.7109375" customWidth="1"/>
    <col min="13825" max="13825" width="0" hidden="1" customWidth="1"/>
    <col min="13826" max="13826" width="9.5703125" customWidth="1"/>
    <col min="13827" max="13827" width="34.28515625" customWidth="1"/>
    <col min="13828" max="13828" width="8" customWidth="1"/>
    <col min="13829" max="13830" width="9.28515625" bestFit="1" customWidth="1"/>
    <col min="13831" max="13831" width="8" customWidth="1"/>
    <col min="13832" max="13832" width="7.140625" customWidth="1"/>
    <col min="13833" max="13833" width="8" customWidth="1"/>
    <col min="13834" max="13834" width="10.28515625" customWidth="1"/>
    <col min="13835" max="13835" width="6.85546875" bestFit="1" customWidth="1"/>
    <col min="13836" max="13836" width="33.7109375" customWidth="1"/>
    <col min="14081" max="14081" width="0" hidden="1" customWidth="1"/>
    <col min="14082" max="14082" width="9.5703125" customWidth="1"/>
    <col min="14083" max="14083" width="34.28515625" customWidth="1"/>
    <col min="14084" max="14084" width="8" customWidth="1"/>
    <col min="14085" max="14086" width="9.28515625" bestFit="1" customWidth="1"/>
    <col min="14087" max="14087" width="8" customWidth="1"/>
    <col min="14088" max="14088" width="7.140625" customWidth="1"/>
    <col min="14089" max="14089" width="8" customWidth="1"/>
    <col min="14090" max="14090" width="10.28515625" customWidth="1"/>
    <col min="14091" max="14091" width="6.85546875" bestFit="1" customWidth="1"/>
    <col min="14092" max="14092" width="33.7109375" customWidth="1"/>
    <col min="14337" max="14337" width="0" hidden="1" customWidth="1"/>
    <col min="14338" max="14338" width="9.5703125" customWidth="1"/>
    <col min="14339" max="14339" width="34.28515625" customWidth="1"/>
    <col min="14340" max="14340" width="8" customWidth="1"/>
    <col min="14341" max="14342" width="9.28515625" bestFit="1" customWidth="1"/>
    <col min="14343" max="14343" width="8" customWidth="1"/>
    <col min="14344" max="14344" width="7.140625" customWidth="1"/>
    <col min="14345" max="14345" width="8" customWidth="1"/>
    <col min="14346" max="14346" width="10.28515625" customWidth="1"/>
    <col min="14347" max="14347" width="6.85546875" bestFit="1" customWidth="1"/>
    <col min="14348" max="14348" width="33.7109375" customWidth="1"/>
    <col min="14593" max="14593" width="0" hidden="1" customWidth="1"/>
    <col min="14594" max="14594" width="9.5703125" customWidth="1"/>
    <col min="14595" max="14595" width="34.28515625" customWidth="1"/>
    <col min="14596" max="14596" width="8" customWidth="1"/>
    <col min="14597" max="14598" width="9.28515625" bestFit="1" customWidth="1"/>
    <col min="14599" max="14599" width="8" customWidth="1"/>
    <col min="14600" max="14600" width="7.140625" customWidth="1"/>
    <col min="14601" max="14601" width="8" customWidth="1"/>
    <col min="14602" max="14602" width="10.28515625" customWidth="1"/>
    <col min="14603" max="14603" width="6.85546875" bestFit="1" customWidth="1"/>
    <col min="14604" max="14604" width="33.7109375" customWidth="1"/>
    <col min="14849" max="14849" width="0" hidden="1" customWidth="1"/>
    <col min="14850" max="14850" width="9.5703125" customWidth="1"/>
    <col min="14851" max="14851" width="34.28515625" customWidth="1"/>
    <col min="14852" max="14852" width="8" customWidth="1"/>
    <col min="14853" max="14854" width="9.28515625" bestFit="1" customWidth="1"/>
    <col min="14855" max="14855" width="8" customWidth="1"/>
    <col min="14856" max="14856" width="7.140625" customWidth="1"/>
    <col min="14857" max="14857" width="8" customWidth="1"/>
    <col min="14858" max="14858" width="10.28515625" customWidth="1"/>
    <col min="14859" max="14859" width="6.85546875" bestFit="1" customWidth="1"/>
    <col min="14860" max="14860" width="33.7109375" customWidth="1"/>
    <col min="15105" max="15105" width="0" hidden="1" customWidth="1"/>
    <col min="15106" max="15106" width="9.5703125" customWidth="1"/>
    <col min="15107" max="15107" width="34.28515625" customWidth="1"/>
    <col min="15108" max="15108" width="8" customWidth="1"/>
    <col min="15109" max="15110" width="9.28515625" bestFit="1" customWidth="1"/>
    <col min="15111" max="15111" width="8" customWidth="1"/>
    <col min="15112" max="15112" width="7.140625" customWidth="1"/>
    <col min="15113" max="15113" width="8" customWidth="1"/>
    <col min="15114" max="15114" width="10.28515625" customWidth="1"/>
    <col min="15115" max="15115" width="6.85546875" bestFit="1" customWidth="1"/>
    <col min="15116" max="15116" width="33.7109375" customWidth="1"/>
    <col min="15361" max="15361" width="0" hidden="1" customWidth="1"/>
    <col min="15362" max="15362" width="9.5703125" customWidth="1"/>
    <col min="15363" max="15363" width="34.28515625" customWidth="1"/>
    <col min="15364" max="15364" width="8" customWidth="1"/>
    <col min="15365" max="15366" width="9.28515625" bestFit="1" customWidth="1"/>
    <col min="15367" max="15367" width="8" customWidth="1"/>
    <col min="15368" max="15368" width="7.140625" customWidth="1"/>
    <col min="15369" max="15369" width="8" customWidth="1"/>
    <col min="15370" max="15370" width="10.28515625" customWidth="1"/>
    <col min="15371" max="15371" width="6.85546875" bestFit="1" customWidth="1"/>
    <col min="15372" max="15372" width="33.7109375" customWidth="1"/>
    <col min="15617" max="15617" width="0" hidden="1" customWidth="1"/>
    <col min="15618" max="15618" width="9.5703125" customWidth="1"/>
    <col min="15619" max="15619" width="34.28515625" customWidth="1"/>
    <col min="15620" max="15620" width="8" customWidth="1"/>
    <col min="15621" max="15622" width="9.28515625" bestFit="1" customWidth="1"/>
    <col min="15623" max="15623" width="8" customWidth="1"/>
    <col min="15624" max="15624" width="7.140625" customWidth="1"/>
    <col min="15625" max="15625" width="8" customWidth="1"/>
    <col min="15626" max="15626" width="10.28515625" customWidth="1"/>
    <col min="15627" max="15627" width="6.85546875" bestFit="1" customWidth="1"/>
    <col min="15628" max="15628" width="33.7109375" customWidth="1"/>
    <col min="15873" max="15873" width="0" hidden="1" customWidth="1"/>
    <col min="15874" max="15874" width="9.5703125" customWidth="1"/>
    <col min="15875" max="15875" width="34.28515625" customWidth="1"/>
    <col min="15876" max="15876" width="8" customWidth="1"/>
    <col min="15877" max="15878" width="9.28515625" bestFit="1" customWidth="1"/>
    <col min="15879" max="15879" width="8" customWidth="1"/>
    <col min="15880" max="15880" width="7.140625" customWidth="1"/>
    <col min="15881" max="15881" width="8" customWidth="1"/>
    <col min="15882" max="15882" width="10.28515625" customWidth="1"/>
    <col min="15883" max="15883" width="6.85546875" bestFit="1" customWidth="1"/>
    <col min="15884" max="15884" width="33.7109375" customWidth="1"/>
    <col min="16129" max="16129" width="0" hidden="1" customWidth="1"/>
    <col min="16130" max="16130" width="9.5703125" customWidth="1"/>
    <col min="16131" max="16131" width="34.28515625" customWidth="1"/>
    <col min="16132" max="16132" width="8" customWidth="1"/>
    <col min="16133" max="16134" width="9.28515625" bestFit="1" customWidth="1"/>
    <col min="16135" max="16135" width="8" customWidth="1"/>
    <col min="16136" max="16136" width="7.140625" customWidth="1"/>
    <col min="16137" max="16137" width="8" customWidth="1"/>
    <col min="16138" max="16138" width="10.28515625" customWidth="1"/>
    <col min="16139" max="16139" width="6.85546875" bestFit="1" customWidth="1"/>
    <col min="16140" max="16140" width="33.7109375" customWidth="1"/>
  </cols>
  <sheetData>
    <row r="1" spans="1:21" ht="45" x14ac:dyDescent="0.2">
      <c r="A1" s="405"/>
      <c r="B1" s="411"/>
      <c r="C1" s="406" t="s">
        <v>244</v>
      </c>
      <c r="D1" s="407"/>
      <c r="E1" s="407"/>
      <c r="F1" s="407"/>
      <c r="G1" s="407"/>
      <c r="H1" s="407"/>
      <c r="I1" s="407"/>
      <c r="J1" s="407"/>
      <c r="K1" s="407"/>
      <c r="L1" s="406"/>
      <c r="M1" s="3"/>
      <c r="N1" s="3"/>
      <c r="O1" s="3"/>
      <c r="P1" s="3"/>
      <c r="Q1" s="3"/>
      <c r="R1" s="3"/>
      <c r="S1" s="3"/>
      <c r="T1" s="3"/>
      <c r="U1" s="3"/>
    </row>
    <row r="2" spans="1:21" ht="45" x14ac:dyDescent="0.2">
      <c r="A2" s="405"/>
      <c r="B2" s="411"/>
      <c r="C2" s="408"/>
      <c r="D2" s="409"/>
      <c r="E2" s="409"/>
      <c r="F2" s="410"/>
      <c r="G2" s="410"/>
      <c r="H2" s="411"/>
      <c r="I2" s="411"/>
      <c r="J2" s="411"/>
      <c r="K2" s="411"/>
      <c r="L2" s="412"/>
      <c r="M2" s="3"/>
      <c r="N2" s="3"/>
      <c r="O2" s="3"/>
      <c r="P2" s="3"/>
      <c r="Q2" s="3"/>
      <c r="R2" s="3"/>
      <c r="S2" s="3"/>
      <c r="T2" s="3"/>
      <c r="U2" s="3"/>
    </row>
    <row r="3" spans="1:21" ht="21" thickBot="1" x14ac:dyDescent="0.35">
      <c r="A3" s="405"/>
      <c r="B3" s="413"/>
      <c r="C3" s="305" t="s">
        <v>0</v>
      </c>
      <c r="D3" s="411"/>
      <c r="E3" s="413"/>
      <c r="F3" s="414" t="s">
        <v>245</v>
      </c>
      <c r="G3" s="414"/>
      <c r="H3" s="414"/>
      <c r="I3" s="414"/>
      <c r="J3" s="413"/>
      <c r="K3" s="411"/>
      <c r="L3" s="305" t="s">
        <v>0</v>
      </c>
      <c r="M3" s="3"/>
      <c r="N3" s="3"/>
      <c r="O3" s="3"/>
      <c r="P3" s="3"/>
      <c r="Q3" s="3"/>
      <c r="R3" s="3"/>
      <c r="S3" s="3"/>
      <c r="T3" s="3"/>
      <c r="U3" s="3"/>
    </row>
    <row r="4" spans="1:21" ht="18.75" thickBot="1" x14ac:dyDescent="0.3">
      <c r="A4" s="405"/>
      <c r="B4" s="753" t="s">
        <v>217</v>
      </c>
      <c r="C4" s="415" t="s">
        <v>1</v>
      </c>
      <c r="D4" s="416" t="s">
        <v>2</v>
      </c>
      <c r="E4" s="417"/>
      <c r="F4" s="418"/>
      <c r="G4" s="639"/>
      <c r="H4" s="640"/>
      <c r="I4" s="419"/>
      <c r="J4" s="420"/>
      <c r="K4" s="416" t="s">
        <v>2</v>
      </c>
      <c r="L4" s="421" t="s">
        <v>1</v>
      </c>
      <c r="M4" s="3"/>
      <c r="N4" s="3"/>
      <c r="O4" s="3"/>
      <c r="P4" s="3"/>
      <c r="Q4" s="3"/>
      <c r="R4" s="3"/>
      <c r="S4" s="3"/>
      <c r="T4" s="3"/>
      <c r="U4" s="3"/>
    </row>
    <row r="5" spans="1:21" ht="16.5" thickBot="1" x14ac:dyDescent="0.25">
      <c r="A5" s="405"/>
      <c r="B5" s="321"/>
      <c r="C5" s="422" t="s">
        <v>12</v>
      </c>
      <c r="D5" s="423"/>
      <c r="E5" s="424"/>
      <c r="F5" s="425" t="s">
        <v>13</v>
      </c>
      <c r="G5" s="641" t="s">
        <v>238</v>
      </c>
      <c r="H5" s="642"/>
      <c r="I5" s="426" t="s">
        <v>13</v>
      </c>
      <c r="J5" s="427"/>
      <c r="K5" s="423"/>
      <c r="L5" s="428" t="s">
        <v>12</v>
      </c>
      <c r="M5" s="3"/>
      <c r="N5" s="3"/>
      <c r="O5" s="3"/>
      <c r="P5" s="3"/>
      <c r="Q5" s="3"/>
      <c r="R5" s="3"/>
      <c r="S5" s="3"/>
      <c r="T5" s="3"/>
      <c r="U5" s="3"/>
    </row>
    <row r="6" spans="1:21" ht="43.9" customHeight="1" thickBot="1" x14ac:dyDescent="0.35">
      <c r="A6" s="405"/>
      <c r="B6" s="754" t="s">
        <v>220</v>
      </c>
      <c r="C6" s="472" t="s">
        <v>250</v>
      </c>
      <c r="D6" s="473">
        <f>SUM(D7:D9)</f>
        <v>46</v>
      </c>
      <c r="E6" s="429">
        <f>SUM(E7:E9)</f>
        <v>555</v>
      </c>
      <c r="F6" s="341">
        <f>SUM(F7:F9)</f>
        <v>601</v>
      </c>
      <c r="G6" s="430" t="s">
        <v>79</v>
      </c>
      <c r="H6" s="430" t="s">
        <v>60</v>
      </c>
      <c r="I6" s="431">
        <f>SUM(I7:I9)</f>
        <v>626</v>
      </c>
      <c r="J6" s="355">
        <f>SUM(J7:J9)</f>
        <v>595</v>
      </c>
      <c r="K6" s="356">
        <f>SUM(K7:K9)</f>
        <v>31</v>
      </c>
      <c r="L6" s="454" t="s">
        <v>254</v>
      </c>
      <c r="M6" s="3"/>
      <c r="N6" s="3"/>
      <c r="O6" s="3"/>
      <c r="P6" s="3"/>
      <c r="Q6" s="3"/>
      <c r="R6" s="3"/>
      <c r="S6" s="3"/>
      <c r="T6" s="3"/>
      <c r="U6" s="3"/>
    </row>
    <row r="7" spans="1:21" ht="15.75" customHeight="1" thickBot="1" x14ac:dyDescent="0.25">
      <c r="A7" s="405"/>
      <c r="B7" s="321"/>
      <c r="C7" s="434" t="s">
        <v>169</v>
      </c>
      <c r="D7" s="435">
        <v>15</v>
      </c>
      <c r="E7" s="436">
        <v>204</v>
      </c>
      <c r="F7" s="340">
        <f>D7+E7</f>
        <v>219</v>
      </c>
      <c r="G7" s="633" t="s">
        <v>219</v>
      </c>
      <c r="H7" s="634"/>
      <c r="I7" s="437">
        <f>K7+J7</f>
        <v>230</v>
      </c>
      <c r="J7" s="438">
        <v>213</v>
      </c>
      <c r="K7" s="492">
        <v>17</v>
      </c>
      <c r="L7" s="493" t="s">
        <v>122</v>
      </c>
      <c r="M7" s="3"/>
      <c r="N7" s="3"/>
      <c r="O7" s="3"/>
      <c r="P7" s="3"/>
      <c r="Q7" s="3"/>
      <c r="R7" s="3"/>
      <c r="S7" s="3"/>
      <c r="T7" s="3"/>
      <c r="U7" s="3"/>
    </row>
    <row r="8" spans="1:21" ht="15.75" customHeight="1" thickBot="1" x14ac:dyDescent="0.25">
      <c r="A8" s="405"/>
      <c r="B8" s="321"/>
      <c r="C8" s="441" t="s">
        <v>38</v>
      </c>
      <c r="D8" s="442">
        <v>24</v>
      </c>
      <c r="E8" s="443">
        <v>201</v>
      </c>
      <c r="F8" s="340">
        <f>D8+E8</f>
        <v>225</v>
      </c>
      <c r="G8" s="635"/>
      <c r="H8" s="636"/>
      <c r="I8" s="437">
        <f>K8+J8</f>
        <v>179</v>
      </c>
      <c r="J8" s="444">
        <v>179</v>
      </c>
      <c r="K8" s="458">
        <v>0</v>
      </c>
      <c r="L8" s="476" t="s">
        <v>123</v>
      </c>
      <c r="M8" s="3"/>
      <c r="N8" s="3"/>
      <c r="O8" s="3"/>
      <c r="P8" s="3"/>
      <c r="Q8" s="3"/>
      <c r="R8" s="3"/>
      <c r="S8" s="3"/>
      <c r="T8" s="3"/>
      <c r="U8" s="3"/>
    </row>
    <row r="9" spans="1:21" ht="15.75" customHeight="1" thickBot="1" x14ac:dyDescent="0.25">
      <c r="A9" s="405"/>
      <c r="B9" s="332"/>
      <c r="C9" s="447" t="s">
        <v>39</v>
      </c>
      <c r="D9" s="448">
        <v>7</v>
      </c>
      <c r="E9" s="449">
        <v>150</v>
      </c>
      <c r="F9" s="340">
        <f>D9+E9</f>
        <v>157</v>
      </c>
      <c r="G9" s="637"/>
      <c r="H9" s="638"/>
      <c r="I9" s="437">
        <f>K9+J9</f>
        <v>217</v>
      </c>
      <c r="J9" s="450">
        <v>203</v>
      </c>
      <c r="K9" s="460">
        <v>14</v>
      </c>
      <c r="L9" s="477" t="s">
        <v>124</v>
      </c>
      <c r="M9" s="3"/>
      <c r="N9" s="3"/>
      <c r="O9" s="3"/>
      <c r="P9" s="3"/>
      <c r="Q9" s="3"/>
      <c r="R9" s="3"/>
      <c r="S9" s="3"/>
      <c r="T9" s="3"/>
      <c r="U9" s="3"/>
    </row>
    <row r="10" spans="1:21" ht="41.45" customHeight="1" thickBot="1" x14ac:dyDescent="0.35">
      <c r="A10" s="405"/>
      <c r="B10" s="754" t="s">
        <v>221</v>
      </c>
      <c r="C10" s="454" t="s">
        <v>255</v>
      </c>
      <c r="D10" s="356">
        <f>SUM(D11:D13)</f>
        <v>65</v>
      </c>
      <c r="E10" s="429">
        <f>SUM(E11:E13)</f>
        <v>452</v>
      </c>
      <c r="F10" s="341">
        <f>SUM(F11:F13)</f>
        <v>517</v>
      </c>
      <c r="G10" s="430" t="s">
        <v>66</v>
      </c>
      <c r="H10" s="453" t="s">
        <v>64</v>
      </c>
      <c r="I10" s="354">
        <f>SUM(I11:I13)</f>
        <v>602</v>
      </c>
      <c r="J10" s="355">
        <f>SUM(J11:J13)</f>
        <v>552</v>
      </c>
      <c r="K10" s="356">
        <f>SUM(K11:K13)</f>
        <v>50</v>
      </c>
      <c r="L10" s="452" t="s">
        <v>249</v>
      </c>
      <c r="M10" s="3"/>
      <c r="N10" s="3"/>
      <c r="O10" s="3"/>
      <c r="P10" s="3"/>
      <c r="Q10" s="3"/>
      <c r="R10" s="3"/>
      <c r="S10" s="3"/>
      <c r="T10" s="3"/>
      <c r="U10" s="3"/>
    </row>
    <row r="11" spans="1:21" ht="15.75" customHeight="1" thickBot="1" x14ac:dyDescent="0.25">
      <c r="A11" s="405"/>
      <c r="B11" s="321"/>
      <c r="C11" s="493" t="s">
        <v>197</v>
      </c>
      <c r="D11" s="496">
        <v>7</v>
      </c>
      <c r="E11" s="455">
        <v>131</v>
      </c>
      <c r="F11" s="340">
        <f>D11+E11</f>
        <v>138</v>
      </c>
      <c r="G11" s="643" t="s">
        <v>219</v>
      </c>
      <c r="H11" s="636"/>
      <c r="I11" s="437">
        <f>K11+J11</f>
        <v>179</v>
      </c>
      <c r="J11" s="456">
        <v>145</v>
      </c>
      <c r="K11" s="457">
        <v>34</v>
      </c>
      <c r="L11" s="434" t="s">
        <v>103</v>
      </c>
      <c r="M11" s="3"/>
      <c r="N11" s="3"/>
      <c r="O11" s="3"/>
      <c r="P11" s="3"/>
      <c r="Q11" s="3"/>
      <c r="R11" s="3"/>
      <c r="S11" s="3"/>
      <c r="T11" s="3"/>
      <c r="U11" s="3"/>
    </row>
    <row r="12" spans="1:21" ht="15.75" customHeight="1" thickBot="1" x14ac:dyDescent="0.25">
      <c r="A12" s="405"/>
      <c r="B12" s="321"/>
      <c r="C12" s="476" t="s">
        <v>140</v>
      </c>
      <c r="D12" s="442">
        <v>12</v>
      </c>
      <c r="E12" s="443">
        <v>153</v>
      </c>
      <c r="F12" s="340">
        <f>D12+E12</f>
        <v>165</v>
      </c>
      <c r="G12" s="635"/>
      <c r="H12" s="636"/>
      <c r="I12" s="437">
        <f>K12+J12</f>
        <v>219</v>
      </c>
      <c r="J12" s="444">
        <v>209</v>
      </c>
      <c r="K12" s="458">
        <v>10</v>
      </c>
      <c r="L12" s="489" t="s">
        <v>105</v>
      </c>
      <c r="M12" s="3"/>
      <c r="N12" s="3"/>
      <c r="O12" s="3"/>
      <c r="P12" s="3"/>
      <c r="Q12" s="3"/>
      <c r="R12" s="3"/>
      <c r="S12" s="3"/>
      <c r="T12" s="3"/>
      <c r="U12" s="3"/>
    </row>
    <row r="13" spans="1:21" ht="15.75" customHeight="1" thickBot="1" x14ac:dyDescent="0.25">
      <c r="A13" s="405"/>
      <c r="B13" s="332"/>
      <c r="C13" s="477" t="s">
        <v>138</v>
      </c>
      <c r="D13" s="448">
        <v>46</v>
      </c>
      <c r="E13" s="449">
        <v>168</v>
      </c>
      <c r="F13" s="341">
        <f>D13+E13</f>
        <v>214</v>
      </c>
      <c r="G13" s="637"/>
      <c r="H13" s="638"/>
      <c r="I13" s="459">
        <f>K13+J13</f>
        <v>204</v>
      </c>
      <c r="J13" s="450">
        <v>198</v>
      </c>
      <c r="K13" s="460">
        <v>6</v>
      </c>
      <c r="L13" s="447" t="s">
        <v>104</v>
      </c>
      <c r="M13" s="3"/>
      <c r="N13" s="3"/>
      <c r="O13" s="3"/>
      <c r="P13" s="3"/>
      <c r="Q13" s="3"/>
      <c r="R13" s="3"/>
      <c r="S13" s="3"/>
      <c r="T13" s="3"/>
      <c r="U13" s="3"/>
    </row>
    <row r="14" spans="1:21" ht="45" x14ac:dyDescent="0.2">
      <c r="A14" s="405"/>
      <c r="B14" s="411"/>
      <c r="C14" s="409"/>
      <c r="D14" s="409"/>
      <c r="E14" s="409"/>
      <c r="F14" s="410"/>
      <c r="G14" s="410"/>
      <c r="H14" s="411"/>
      <c r="I14" s="411"/>
      <c r="J14" s="411"/>
      <c r="K14" s="411"/>
      <c r="L14" s="411"/>
      <c r="M14" s="3"/>
      <c r="N14" s="3"/>
      <c r="O14" s="3"/>
      <c r="P14" s="3"/>
      <c r="Q14" s="3"/>
      <c r="R14" s="3"/>
      <c r="S14" s="3"/>
      <c r="T14" s="3"/>
      <c r="U14" s="3"/>
    </row>
    <row r="15" spans="1:21" ht="21" thickBot="1" x14ac:dyDescent="0.35">
      <c r="A15" s="405"/>
      <c r="B15" s="413"/>
      <c r="C15" s="305" t="s">
        <v>0</v>
      </c>
      <c r="D15" s="411"/>
      <c r="E15" s="413"/>
      <c r="F15" s="414" t="s">
        <v>246</v>
      </c>
      <c r="G15" s="414"/>
      <c r="H15" s="414"/>
      <c r="I15" s="414"/>
      <c r="J15" s="413"/>
      <c r="K15" s="411"/>
      <c r="L15" s="305" t="s">
        <v>0</v>
      </c>
      <c r="M15" s="3"/>
      <c r="N15" s="3"/>
      <c r="O15" s="3"/>
      <c r="P15" s="3"/>
      <c r="Q15" s="3"/>
      <c r="R15" s="3"/>
      <c r="S15" s="3"/>
      <c r="T15" s="3"/>
      <c r="U15" s="3"/>
    </row>
    <row r="16" spans="1:21" ht="18.75" thickBot="1" x14ac:dyDescent="0.3">
      <c r="A16" s="405"/>
      <c r="B16" s="753" t="s">
        <v>217</v>
      </c>
      <c r="C16" s="461" t="s">
        <v>1</v>
      </c>
      <c r="D16" s="416" t="s">
        <v>2</v>
      </c>
      <c r="E16" s="420"/>
      <c r="F16" s="419"/>
      <c r="G16" s="639"/>
      <c r="H16" s="640"/>
      <c r="I16" s="419"/>
      <c r="J16" s="420"/>
      <c r="K16" s="416" t="s">
        <v>2</v>
      </c>
      <c r="L16" s="462" t="s">
        <v>1</v>
      </c>
      <c r="M16" s="3"/>
      <c r="N16" s="3"/>
      <c r="O16" s="3"/>
      <c r="P16" s="3"/>
      <c r="Q16" s="3"/>
      <c r="R16" s="3"/>
      <c r="S16" s="3"/>
      <c r="T16" s="3"/>
      <c r="U16" s="3"/>
    </row>
    <row r="17" spans="1:21" ht="16.5" customHeight="1" thickBot="1" x14ac:dyDescent="0.25">
      <c r="A17" s="405"/>
      <c r="B17" s="413"/>
      <c r="C17" s="463" t="s">
        <v>12</v>
      </c>
      <c r="D17" s="423"/>
      <c r="E17" s="427"/>
      <c r="F17" s="464" t="s">
        <v>13</v>
      </c>
      <c r="G17" s="641" t="s">
        <v>14</v>
      </c>
      <c r="H17" s="642"/>
      <c r="I17" s="426" t="s">
        <v>13</v>
      </c>
      <c r="J17" s="427"/>
      <c r="K17" s="423"/>
      <c r="L17" s="465" t="s">
        <v>12</v>
      </c>
      <c r="M17" s="3"/>
      <c r="N17" s="3"/>
      <c r="O17" s="3"/>
      <c r="P17" s="3"/>
      <c r="Q17" s="3"/>
      <c r="R17" s="3"/>
      <c r="S17" s="3"/>
      <c r="T17" s="3"/>
      <c r="U17" s="3"/>
    </row>
    <row r="18" spans="1:21" ht="46.15" customHeight="1" thickBot="1" x14ac:dyDescent="0.35">
      <c r="A18" s="405"/>
      <c r="B18" s="318" t="s">
        <v>220</v>
      </c>
      <c r="C18" s="452" t="s">
        <v>249</v>
      </c>
      <c r="D18" s="356">
        <f>SUM(D19:D21)</f>
        <v>50</v>
      </c>
      <c r="E18" s="466">
        <f>SUM(E19:E21)</f>
        <v>507</v>
      </c>
      <c r="F18" s="459">
        <f>SUM(F19:F21)</f>
        <v>557</v>
      </c>
      <c r="G18" s="467">
        <v>0</v>
      </c>
      <c r="H18" s="468">
        <v>1</v>
      </c>
      <c r="I18" s="431">
        <f>SUM(I19:I21)</f>
        <v>582</v>
      </c>
      <c r="J18" s="355">
        <f>SUM(J19:J21)</f>
        <v>536</v>
      </c>
      <c r="K18" s="473">
        <f>SUM(K19:K21)</f>
        <v>46</v>
      </c>
      <c r="L18" s="472" t="s">
        <v>250</v>
      </c>
      <c r="M18" s="3"/>
      <c r="N18" s="3"/>
      <c r="O18" s="3"/>
      <c r="P18" s="3"/>
      <c r="Q18" s="3"/>
      <c r="R18" s="3"/>
      <c r="S18" s="3"/>
      <c r="T18" s="3"/>
      <c r="U18" s="3"/>
    </row>
    <row r="19" spans="1:21" ht="15.75" thickBot="1" x14ac:dyDescent="0.25">
      <c r="A19" s="405"/>
      <c r="B19" s="321"/>
      <c r="C19" s="434" t="s">
        <v>103</v>
      </c>
      <c r="D19" s="457">
        <v>34</v>
      </c>
      <c r="E19" s="436">
        <v>158</v>
      </c>
      <c r="F19" s="437">
        <f>D19+E19</f>
        <v>192</v>
      </c>
      <c r="G19" s="643" t="s">
        <v>219</v>
      </c>
      <c r="H19" s="636"/>
      <c r="I19" s="437">
        <f>K19+J19</f>
        <v>182</v>
      </c>
      <c r="J19" s="469">
        <v>167</v>
      </c>
      <c r="K19" s="435">
        <v>15</v>
      </c>
      <c r="L19" s="434" t="s">
        <v>169</v>
      </c>
      <c r="M19" s="3"/>
      <c r="N19" s="3"/>
      <c r="O19" s="3"/>
      <c r="P19" s="3"/>
      <c r="Q19" s="3"/>
      <c r="R19" s="3"/>
      <c r="S19" s="3"/>
      <c r="T19" s="3"/>
      <c r="U19" s="3"/>
    </row>
    <row r="20" spans="1:21" ht="15.75" thickBot="1" x14ac:dyDescent="0.25">
      <c r="A20" s="405"/>
      <c r="B20" s="321"/>
      <c r="C20" s="489" t="s">
        <v>105</v>
      </c>
      <c r="D20" s="458">
        <v>10</v>
      </c>
      <c r="E20" s="443">
        <v>192</v>
      </c>
      <c r="F20" s="437">
        <f>D20+E20</f>
        <v>202</v>
      </c>
      <c r="G20" s="635"/>
      <c r="H20" s="636"/>
      <c r="I20" s="437">
        <f>K20+J20</f>
        <v>206</v>
      </c>
      <c r="J20" s="470">
        <v>182</v>
      </c>
      <c r="K20" s="442">
        <v>24</v>
      </c>
      <c r="L20" s="441" t="s">
        <v>38</v>
      </c>
      <c r="M20" s="3"/>
      <c r="N20" s="3"/>
      <c r="O20" s="3"/>
      <c r="P20" s="3"/>
      <c r="Q20" s="3"/>
      <c r="R20" s="3"/>
      <c r="S20" s="3"/>
      <c r="T20" s="3"/>
      <c r="U20" s="3"/>
    </row>
    <row r="21" spans="1:21" ht="15.75" thickBot="1" x14ac:dyDescent="0.25">
      <c r="A21" s="405"/>
      <c r="B21" s="321"/>
      <c r="C21" s="447" t="s">
        <v>104</v>
      </c>
      <c r="D21" s="460">
        <v>6</v>
      </c>
      <c r="E21" s="449">
        <v>157</v>
      </c>
      <c r="F21" s="437">
        <f>D21+E21</f>
        <v>163</v>
      </c>
      <c r="G21" s="637"/>
      <c r="H21" s="638"/>
      <c r="I21" s="437">
        <f>K21+J21</f>
        <v>194</v>
      </c>
      <c r="J21" s="471">
        <v>187</v>
      </c>
      <c r="K21" s="448">
        <v>7</v>
      </c>
      <c r="L21" s="447" t="s">
        <v>39</v>
      </c>
      <c r="M21" s="3"/>
      <c r="N21" s="3"/>
      <c r="O21" s="3"/>
      <c r="P21" s="3"/>
      <c r="Q21" s="3"/>
      <c r="R21" s="3"/>
      <c r="S21" s="3"/>
      <c r="T21" s="3"/>
      <c r="U21" s="3"/>
    </row>
    <row r="22" spans="1:21" ht="46.9" customHeight="1" thickBot="1" x14ac:dyDescent="0.35">
      <c r="A22" s="405"/>
      <c r="B22" s="318" t="s">
        <v>221</v>
      </c>
      <c r="C22" s="454" t="s">
        <v>255</v>
      </c>
      <c r="D22" s="356">
        <f>SUM(D23:D25)</f>
        <v>65</v>
      </c>
      <c r="E22" s="466">
        <f>SUM(E23:E25)</f>
        <v>480</v>
      </c>
      <c r="F22" s="459">
        <f>SUM(F23:F25)</f>
        <v>545</v>
      </c>
      <c r="G22" s="467">
        <v>0</v>
      </c>
      <c r="H22" s="468">
        <v>1</v>
      </c>
      <c r="I22" s="431">
        <f>SUM(I23:I25)</f>
        <v>588</v>
      </c>
      <c r="J22" s="474">
        <f>SUM(J23:J25)</f>
        <v>557</v>
      </c>
      <c r="K22" s="356">
        <f>SUM(K23:K25)</f>
        <v>31</v>
      </c>
      <c r="L22" s="454" t="s">
        <v>254</v>
      </c>
      <c r="M22" s="3"/>
      <c r="N22" s="3"/>
      <c r="O22" s="3"/>
      <c r="P22" s="3"/>
      <c r="Q22" s="3"/>
      <c r="R22" s="3"/>
      <c r="S22" s="3"/>
      <c r="T22" s="3"/>
      <c r="U22" s="3"/>
    </row>
    <row r="23" spans="1:21" ht="15.75" thickBot="1" x14ac:dyDescent="0.25">
      <c r="A23" s="405"/>
      <c r="B23" s="321"/>
      <c r="C23" s="493" t="s">
        <v>197</v>
      </c>
      <c r="D23" s="496">
        <v>7</v>
      </c>
      <c r="E23" s="436">
        <v>170</v>
      </c>
      <c r="F23" s="437">
        <f>D23+E23</f>
        <v>177</v>
      </c>
      <c r="G23" s="643" t="s">
        <v>219</v>
      </c>
      <c r="H23" s="636"/>
      <c r="I23" s="437">
        <f>K23+J23</f>
        <v>202</v>
      </c>
      <c r="J23" s="469">
        <v>185</v>
      </c>
      <c r="K23" s="492">
        <v>17</v>
      </c>
      <c r="L23" s="493" t="s">
        <v>122</v>
      </c>
      <c r="M23" s="3"/>
      <c r="N23" s="3"/>
      <c r="O23" s="3"/>
      <c r="P23" s="3"/>
      <c r="Q23" s="3"/>
      <c r="R23" s="3"/>
      <c r="S23" s="3"/>
      <c r="T23" s="3"/>
      <c r="U23" s="3"/>
    </row>
    <row r="24" spans="1:21" ht="15.75" thickBot="1" x14ac:dyDescent="0.25">
      <c r="A24" s="405"/>
      <c r="B24" s="321"/>
      <c r="C24" s="476" t="s">
        <v>140</v>
      </c>
      <c r="D24" s="442">
        <v>12</v>
      </c>
      <c r="E24" s="443">
        <v>168</v>
      </c>
      <c r="F24" s="437">
        <f>D24+E24</f>
        <v>180</v>
      </c>
      <c r="G24" s="635"/>
      <c r="H24" s="636"/>
      <c r="I24" s="437">
        <f>K24+J24</f>
        <v>188</v>
      </c>
      <c r="J24" s="475">
        <v>188</v>
      </c>
      <c r="K24" s="458">
        <v>0</v>
      </c>
      <c r="L24" s="476" t="s">
        <v>123</v>
      </c>
      <c r="M24" s="3"/>
      <c r="N24" s="3"/>
      <c r="O24" s="3"/>
      <c r="P24" s="3"/>
      <c r="Q24" s="3"/>
      <c r="R24" s="3"/>
      <c r="S24" s="3"/>
      <c r="T24" s="3"/>
      <c r="U24" s="3"/>
    </row>
    <row r="25" spans="1:21" ht="15.75" thickBot="1" x14ac:dyDescent="0.25">
      <c r="A25" s="405"/>
      <c r="B25" s="332"/>
      <c r="C25" s="477" t="s">
        <v>138</v>
      </c>
      <c r="D25" s="448">
        <v>46</v>
      </c>
      <c r="E25" s="449">
        <v>142</v>
      </c>
      <c r="F25" s="459">
        <f>D25+E25</f>
        <v>188</v>
      </c>
      <c r="G25" s="637"/>
      <c r="H25" s="638"/>
      <c r="I25" s="459">
        <f>K25+J25</f>
        <v>198</v>
      </c>
      <c r="J25" s="470">
        <v>184</v>
      </c>
      <c r="K25" s="460">
        <v>14</v>
      </c>
      <c r="L25" s="477" t="s">
        <v>124</v>
      </c>
      <c r="M25" s="3"/>
      <c r="N25" s="3"/>
      <c r="O25" s="3"/>
      <c r="P25" s="3"/>
      <c r="Q25" s="3"/>
      <c r="R25" s="3"/>
      <c r="S25" s="3"/>
      <c r="T25" s="3"/>
      <c r="U25" s="3"/>
    </row>
    <row r="26" spans="1:21" ht="15" x14ac:dyDescent="0.2">
      <c r="A26" s="405"/>
      <c r="B26" s="413"/>
      <c r="C26" s="478"/>
      <c r="D26" s="479"/>
      <c r="E26" s="480"/>
      <c r="F26" s="481"/>
      <c r="G26" s="482"/>
      <c r="H26" s="482"/>
      <c r="I26" s="481"/>
      <c r="J26" s="480"/>
      <c r="K26" s="483"/>
      <c r="L26" s="484"/>
      <c r="M26" s="3"/>
      <c r="N26" s="3"/>
      <c r="O26" s="3"/>
      <c r="P26" s="3"/>
      <c r="Q26" s="3"/>
      <c r="R26" s="3"/>
      <c r="S26" s="3"/>
      <c r="T26" s="3"/>
      <c r="U26" s="3"/>
    </row>
    <row r="27" spans="1:21" ht="18" x14ac:dyDescent="0.25">
      <c r="A27" s="405"/>
      <c r="B27" s="413"/>
      <c r="C27" s="411"/>
      <c r="D27" s="411"/>
      <c r="E27" s="485"/>
      <c r="F27" s="485"/>
      <c r="G27" s="485"/>
      <c r="H27" s="485"/>
      <c r="I27" s="485"/>
      <c r="J27" s="485"/>
      <c r="K27" s="411"/>
      <c r="L27" s="411"/>
      <c r="M27" s="3"/>
      <c r="N27" s="3"/>
      <c r="O27" s="3"/>
      <c r="P27" s="3"/>
      <c r="Q27" s="3"/>
      <c r="R27" s="3"/>
      <c r="S27" s="3"/>
      <c r="T27" s="3"/>
      <c r="U27" s="3"/>
    </row>
    <row r="28" spans="1:21" ht="21" thickBot="1" x14ac:dyDescent="0.35">
      <c r="A28" s="405"/>
      <c r="B28" s="413"/>
      <c r="C28" s="305" t="s">
        <v>0</v>
      </c>
      <c r="D28" s="411"/>
      <c r="E28" s="413"/>
      <c r="F28" s="414" t="s">
        <v>247</v>
      </c>
      <c r="G28" s="414"/>
      <c r="H28" s="414"/>
      <c r="I28" s="414"/>
      <c r="J28" s="413"/>
      <c r="K28" s="411"/>
      <c r="L28" s="305" t="s">
        <v>0</v>
      </c>
      <c r="M28" s="3"/>
      <c r="N28" s="3"/>
      <c r="O28" s="3"/>
      <c r="P28" s="3"/>
      <c r="Q28" s="3"/>
      <c r="R28" s="3"/>
      <c r="S28" s="3"/>
      <c r="T28" s="3"/>
      <c r="U28" s="3"/>
    </row>
    <row r="29" spans="1:21" ht="18.75" thickBot="1" x14ac:dyDescent="0.3">
      <c r="A29" s="405"/>
      <c r="B29" s="753" t="s">
        <v>217</v>
      </c>
      <c r="C29" s="461" t="s">
        <v>1</v>
      </c>
      <c r="D29" s="416" t="s">
        <v>2</v>
      </c>
      <c r="E29" s="420"/>
      <c r="F29" s="632"/>
      <c r="G29" s="639"/>
      <c r="H29" s="640"/>
      <c r="I29" s="632"/>
      <c r="J29" s="420"/>
      <c r="K29" s="416" t="s">
        <v>2</v>
      </c>
      <c r="L29" s="462" t="s">
        <v>1</v>
      </c>
      <c r="M29" s="3"/>
      <c r="N29" s="3"/>
      <c r="O29" s="3"/>
      <c r="P29" s="3"/>
      <c r="Q29" s="3"/>
      <c r="R29" s="3"/>
      <c r="S29" s="3"/>
      <c r="T29" s="3"/>
      <c r="U29" s="3"/>
    </row>
    <row r="30" spans="1:21" ht="16.5" thickBot="1" x14ac:dyDescent="0.25">
      <c r="A30" s="405"/>
      <c r="B30" s="321"/>
      <c r="C30" s="463" t="s">
        <v>12</v>
      </c>
      <c r="D30" s="423"/>
      <c r="E30" s="427"/>
      <c r="F30" s="464" t="s">
        <v>13</v>
      </c>
      <c r="G30" s="641" t="s">
        <v>14</v>
      </c>
      <c r="H30" s="642"/>
      <c r="I30" s="426" t="s">
        <v>13</v>
      </c>
      <c r="J30" s="427"/>
      <c r="K30" s="423"/>
      <c r="L30" s="486" t="s">
        <v>12</v>
      </c>
      <c r="M30" s="3"/>
      <c r="N30" s="3"/>
      <c r="O30" s="3"/>
      <c r="P30" s="3"/>
      <c r="Q30" s="3"/>
      <c r="R30" s="3"/>
      <c r="S30" s="3"/>
      <c r="T30" s="3"/>
      <c r="U30" s="3"/>
    </row>
    <row r="31" spans="1:21" ht="36.6" customHeight="1" thickBot="1" x14ac:dyDescent="0.35">
      <c r="A31" s="405"/>
      <c r="B31" s="318" t="s">
        <v>218</v>
      </c>
      <c r="C31" s="452" t="s">
        <v>248</v>
      </c>
      <c r="D31" s="356">
        <f>SUM(D32:D34)</f>
        <v>43</v>
      </c>
      <c r="E31" s="466">
        <f>SUM(E32:E34)</f>
        <v>461</v>
      </c>
      <c r="F31" s="487">
        <f>SUM(F32:F34)</f>
        <v>504</v>
      </c>
      <c r="G31" s="467">
        <v>0</v>
      </c>
      <c r="H31" s="468">
        <v>1</v>
      </c>
      <c r="I31" s="431">
        <f>SUM(I32:I34)</f>
        <v>572</v>
      </c>
      <c r="J31" s="474">
        <f>SUM(J32:J34)</f>
        <v>507</v>
      </c>
      <c r="K31" s="356">
        <f>SUM(K32:K34)</f>
        <v>65</v>
      </c>
      <c r="L31" s="454" t="s">
        <v>255</v>
      </c>
      <c r="M31" s="3"/>
      <c r="N31" s="3"/>
      <c r="O31" s="3"/>
      <c r="P31" s="3"/>
      <c r="Q31" s="3"/>
      <c r="R31" s="3"/>
      <c r="S31" s="3"/>
      <c r="T31" s="3"/>
      <c r="U31" s="3"/>
    </row>
    <row r="32" spans="1:21" ht="15.75" thickBot="1" x14ac:dyDescent="0.25">
      <c r="A32" s="405"/>
      <c r="B32" s="321"/>
      <c r="C32" s="434" t="s">
        <v>99</v>
      </c>
      <c r="D32" s="457">
        <v>19</v>
      </c>
      <c r="E32" s="436">
        <v>184</v>
      </c>
      <c r="F32" s="437">
        <f>D32+E32</f>
        <v>203</v>
      </c>
      <c r="G32" s="633" t="s">
        <v>219</v>
      </c>
      <c r="H32" s="634"/>
      <c r="I32" s="437">
        <f>K32+J32</f>
        <v>185</v>
      </c>
      <c r="J32" s="469">
        <v>178</v>
      </c>
      <c r="K32" s="496">
        <v>7</v>
      </c>
      <c r="L32" s="493" t="s">
        <v>197</v>
      </c>
      <c r="M32" s="3"/>
      <c r="N32" s="3"/>
      <c r="O32" s="3"/>
      <c r="P32" s="3"/>
      <c r="Q32" s="3"/>
      <c r="R32" s="3"/>
      <c r="S32" s="3"/>
      <c r="T32" s="3"/>
      <c r="U32" s="3"/>
    </row>
    <row r="33" spans="1:21" ht="15.75" thickBot="1" x14ac:dyDescent="0.25">
      <c r="A33" s="405"/>
      <c r="B33" s="321"/>
      <c r="C33" s="441" t="s">
        <v>97</v>
      </c>
      <c r="D33" s="458">
        <v>16</v>
      </c>
      <c r="E33" s="443">
        <v>120</v>
      </c>
      <c r="F33" s="437">
        <f>D33+E33</f>
        <v>136</v>
      </c>
      <c r="G33" s="635"/>
      <c r="H33" s="636"/>
      <c r="I33" s="437">
        <f>K33+J33</f>
        <v>191</v>
      </c>
      <c r="J33" s="475">
        <v>179</v>
      </c>
      <c r="K33" s="442">
        <v>12</v>
      </c>
      <c r="L33" s="476" t="s">
        <v>140</v>
      </c>
      <c r="M33" s="3"/>
      <c r="N33" s="3"/>
      <c r="O33" s="3"/>
      <c r="P33" s="3"/>
      <c r="Q33" s="3"/>
      <c r="R33" s="3"/>
      <c r="S33" s="3"/>
      <c r="T33" s="3"/>
      <c r="U33" s="3"/>
    </row>
    <row r="34" spans="1:21" ht="15.75" thickBot="1" x14ac:dyDescent="0.25">
      <c r="A34" s="405"/>
      <c r="B34" s="321"/>
      <c r="C34" s="447" t="s">
        <v>98</v>
      </c>
      <c r="D34" s="460">
        <v>8</v>
      </c>
      <c r="E34" s="449">
        <v>157</v>
      </c>
      <c r="F34" s="437">
        <f>D34+E34</f>
        <v>165</v>
      </c>
      <c r="G34" s="637"/>
      <c r="H34" s="638"/>
      <c r="I34" s="437">
        <f>K34+J34</f>
        <v>196</v>
      </c>
      <c r="J34" s="470">
        <v>150</v>
      </c>
      <c r="K34" s="448">
        <v>46</v>
      </c>
      <c r="L34" s="477" t="s">
        <v>138</v>
      </c>
      <c r="M34" s="3"/>
      <c r="N34" s="3"/>
      <c r="O34" s="3"/>
      <c r="P34" s="3"/>
      <c r="Q34" s="3"/>
      <c r="R34" s="3"/>
      <c r="S34" s="3"/>
      <c r="T34" s="3"/>
      <c r="U34" s="3"/>
    </row>
    <row r="35" spans="1:21" ht="42.6" customHeight="1" thickBot="1" x14ac:dyDescent="0.35">
      <c r="A35" s="405"/>
      <c r="B35" s="318" t="s">
        <v>220</v>
      </c>
      <c r="C35" s="452" t="s">
        <v>249</v>
      </c>
      <c r="D35" s="356">
        <f>SUM(D36:D38)</f>
        <v>50</v>
      </c>
      <c r="E35" s="466">
        <f>SUM(E36:E38)</f>
        <v>588</v>
      </c>
      <c r="F35" s="487">
        <f>SUM(F36:F38)</f>
        <v>638</v>
      </c>
      <c r="G35" s="467">
        <v>1</v>
      </c>
      <c r="H35" s="468">
        <v>0</v>
      </c>
      <c r="I35" s="431">
        <f>SUM(I36:I38)</f>
        <v>519</v>
      </c>
      <c r="J35" s="355">
        <f>SUM(J36:J38)</f>
        <v>376</v>
      </c>
      <c r="K35" s="356">
        <f>SUM(K36:K38)</f>
        <v>143</v>
      </c>
      <c r="L35" s="535" t="s">
        <v>265</v>
      </c>
      <c r="M35" s="3"/>
      <c r="N35" s="3"/>
      <c r="O35" s="3"/>
      <c r="P35" s="3"/>
      <c r="Q35" s="3"/>
      <c r="R35" s="3"/>
      <c r="S35" s="3"/>
      <c r="T35" s="3"/>
      <c r="U35" s="3"/>
    </row>
    <row r="36" spans="1:21" ht="15.75" thickBot="1" x14ac:dyDescent="0.25">
      <c r="A36" s="405"/>
      <c r="B36" s="321"/>
      <c r="C36" s="434" t="s">
        <v>103</v>
      </c>
      <c r="D36" s="457">
        <v>34</v>
      </c>
      <c r="E36" s="436">
        <v>161</v>
      </c>
      <c r="F36" s="437">
        <f>D36+E36</f>
        <v>195</v>
      </c>
      <c r="G36" s="633" t="s">
        <v>219</v>
      </c>
      <c r="H36" s="634"/>
      <c r="I36" s="437">
        <f>K36+J36</f>
        <v>164</v>
      </c>
      <c r="J36" s="469">
        <v>116</v>
      </c>
      <c r="K36" s="552">
        <v>48</v>
      </c>
      <c r="L36" s="553" t="s">
        <v>182</v>
      </c>
      <c r="M36" s="3"/>
      <c r="N36" s="3"/>
      <c r="O36" s="3"/>
      <c r="P36" s="3"/>
      <c r="Q36" s="3"/>
      <c r="R36" s="3"/>
      <c r="S36" s="3"/>
      <c r="T36" s="3"/>
      <c r="U36" s="3"/>
    </row>
    <row r="37" spans="1:21" ht="15.75" thickBot="1" x14ac:dyDescent="0.25">
      <c r="A37" s="405"/>
      <c r="B37" s="321"/>
      <c r="C37" s="489" t="s">
        <v>105</v>
      </c>
      <c r="D37" s="458">
        <v>10</v>
      </c>
      <c r="E37" s="443">
        <v>218</v>
      </c>
      <c r="F37" s="437">
        <f>D37+E37</f>
        <v>228</v>
      </c>
      <c r="G37" s="635"/>
      <c r="H37" s="636"/>
      <c r="I37" s="437">
        <f>K37+J37</f>
        <v>178</v>
      </c>
      <c r="J37" s="475">
        <v>122</v>
      </c>
      <c r="K37" s="555">
        <v>56</v>
      </c>
      <c r="L37" s="556" t="s">
        <v>172</v>
      </c>
      <c r="M37" s="3"/>
      <c r="N37" s="3"/>
      <c r="O37" s="3"/>
      <c r="P37" s="3"/>
      <c r="Q37" s="3"/>
      <c r="R37" s="3"/>
      <c r="S37" s="3"/>
      <c r="T37" s="3"/>
      <c r="U37" s="3"/>
    </row>
    <row r="38" spans="1:21" ht="15.75" thickBot="1" x14ac:dyDescent="0.25">
      <c r="A38" s="405"/>
      <c r="B38" s="321"/>
      <c r="C38" s="447" t="s">
        <v>104</v>
      </c>
      <c r="D38" s="460">
        <v>6</v>
      </c>
      <c r="E38" s="449">
        <v>209</v>
      </c>
      <c r="F38" s="437">
        <f>D38+E38</f>
        <v>215</v>
      </c>
      <c r="G38" s="637"/>
      <c r="H38" s="638"/>
      <c r="I38" s="437">
        <f>K38+J38</f>
        <v>177</v>
      </c>
      <c r="J38" s="470">
        <v>138</v>
      </c>
      <c r="K38" s="559">
        <v>39</v>
      </c>
      <c r="L38" s="560" t="s">
        <v>57</v>
      </c>
      <c r="M38" s="3"/>
      <c r="N38" s="3"/>
      <c r="O38" s="3"/>
      <c r="P38" s="3"/>
      <c r="Q38" s="3"/>
      <c r="R38" s="3"/>
      <c r="S38" s="3"/>
      <c r="T38" s="3"/>
      <c r="U38" s="3"/>
    </row>
    <row r="39" spans="1:21" ht="37.9" customHeight="1" thickBot="1" x14ac:dyDescent="0.35">
      <c r="A39" s="405"/>
      <c r="B39" s="318" t="s">
        <v>221</v>
      </c>
      <c r="C39" s="472" t="s">
        <v>250</v>
      </c>
      <c r="D39" s="473">
        <f>SUM(D40:D42)</f>
        <v>46</v>
      </c>
      <c r="E39" s="490">
        <f>SUM(E40:E42)</f>
        <v>477</v>
      </c>
      <c r="F39" s="491">
        <f>SUM(F40:F42)</f>
        <v>523</v>
      </c>
      <c r="G39" s="467">
        <v>0</v>
      </c>
      <c r="H39" s="468">
        <v>1</v>
      </c>
      <c r="I39" s="431">
        <f>SUM(I40:I42)</f>
        <v>533</v>
      </c>
      <c r="J39" s="355">
        <f>SUM(J40:J42)</f>
        <v>502</v>
      </c>
      <c r="K39" s="356">
        <f>SUM(K40:K42)</f>
        <v>31</v>
      </c>
      <c r="L39" s="454" t="s">
        <v>254</v>
      </c>
      <c r="M39" s="3"/>
      <c r="N39" s="3"/>
      <c r="O39" s="3"/>
      <c r="P39" s="3"/>
      <c r="Q39" s="3"/>
      <c r="R39" s="3"/>
      <c r="S39" s="3"/>
      <c r="T39" s="3"/>
      <c r="U39" s="3"/>
    </row>
    <row r="40" spans="1:21" ht="15.75" thickBot="1" x14ac:dyDescent="0.25">
      <c r="A40" s="405"/>
      <c r="B40" s="321"/>
      <c r="C40" s="434" t="s">
        <v>169</v>
      </c>
      <c r="D40" s="435">
        <v>15</v>
      </c>
      <c r="E40" s="436">
        <v>162</v>
      </c>
      <c r="F40" s="340">
        <f>D40+E40</f>
        <v>177</v>
      </c>
      <c r="G40" s="643" t="s">
        <v>219</v>
      </c>
      <c r="H40" s="636"/>
      <c r="I40" s="437">
        <f>K40+J40</f>
        <v>188</v>
      </c>
      <c r="J40" s="469">
        <v>171</v>
      </c>
      <c r="K40" s="492">
        <v>17</v>
      </c>
      <c r="L40" s="493" t="s">
        <v>122</v>
      </c>
      <c r="M40" s="3"/>
      <c r="N40" s="3"/>
      <c r="O40" s="3"/>
      <c r="P40" s="3"/>
      <c r="Q40" s="3"/>
      <c r="R40" s="3"/>
      <c r="S40" s="3"/>
      <c r="T40" s="3"/>
      <c r="U40" s="3"/>
    </row>
    <row r="41" spans="1:21" ht="15.75" thickBot="1" x14ac:dyDescent="0.25">
      <c r="A41" s="405"/>
      <c r="B41" s="321"/>
      <c r="C41" s="441" t="s">
        <v>38</v>
      </c>
      <c r="D41" s="442">
        <v>24</v>
      </c>
      <c r="E41" s="443">
        <v>154</v>
      </c>
      <c r="F41" s="340">
        <f>D41+E41</f>
        <v>178</v>
      </c>
      <c r="G41" s="635"/>
      <c r="H41" s="636"/>
      <c r="I41" s="437">
        <f>K41+J41</f>
        <v>164</v>
      </c>
      <c r="J41" s="475">
        <v>164</v>
      </c>
      <c r="K41" s="458">
        <v>0</v>
      </c>
      <c r="L41" s="476" t="s">
        <v>123</v>
      </c>
      <c r="M41" s="3"/>
      <c r="N41" s="3"/>
      <c r="O41" s="3"/>
      <c r="P41" s="3"/>
      <c r="Q41" s="3"/>
      <c r="R41" s="3"/>
      <c r="S41" s="3"/>
      <c r="T41" s="3"/>
      <c r="U41" s="3"/>
    </row>
    <row r="42" spans="1:21" ht="15.75" thickBot="1" x14ac:dyDescent="0.25">
      <c r="A42" s="405"/>
      <c r="B42" s="332"/>
      <c r="C42" s="447" t="s">
        <v>39</v>
      </c>
      <c r="D42" s="448">
        <v>7</v>
      </c>
      <c r="E42" s="449">
        <v>161</v>
      </c>
      <c r="F42" s="341">
        <f>D42+E42</f>
        <v>168</v>
      </c>
      <c r="G42" s="637"/>
      <c r="H42" s="638"/>
      <c r="I42" s="459">
        <f>K42+J42</f>
        <v>181</v>
      </c>
      <c r="J42" s="470">
        <v>167</v>
      </c>
      <c r="K42" s="460">
        <v>14</v>
      </c>
      <c r="L42" s="477" t="s">
        <v>124</v>
      </c>
      <c r="M42" s="3"/>
      <c r="N42" s="3"/>
      <c r="O42" s="3"/>
      <c r="P42" s="3"/>
      <c r="Q42" s="3"/>
      <c r="R42" s="3"/>
      <c r="S42" s="3"/>
      <c r="T42" s="3"/>
      <c r="U42" s="3"/>
    </row>
    <row r="43" spans="1:21" ht="15" x14ac:dyDescent="0.2">
      <c r="A43" s="405"/>
      <c r="B43" s="413"/>
      <c r="C43" s="484"/>
      <c r="D43" s="483"/>
      <c r="E43" s="480"/>
      <c r="F43" s="481"/>
      <c r="G43" s="482"/>
      <c r="H43" s="482"/>
      <c r="I43" s="481"/>
      <c r="J43" s="480"/>
      <c r="K43" s="483"/>
      <c r="L43" s="484"/>
      <c r="M43" s="3"/>
      <c r="N43" s="3"/>
      <c r="O43" s="3"/>
      <c r="P43" s="3"/>
      <c r="Q43" s="3"/>
      <c r="R43" s="3"/>
      <c r="S43" s="3"/>
      <c r="T43" s="3"/>
      <c r="U43" s="3"/>
    </row>
    <row r="44" spans="1:21" ht="29.25" x14ac:dyDescent="0.35">
      <c r="A44" s="405"/>
      <c r="B44" s="413"/>
      <c r="C44" s="484"/>
      <c r="D44" s="644" t="s">
        <v>251</v>
      </c>
      <c r="E44" s="644"/>
      <c r="F44" s="644"/>
      <c r="G44" s="644"/>
      <c r="H44" s="644"/>
      <c r="I44" s="644"/>
      <c r="J44" s="644"/>
      <c r="K44" s="644"/>
      <c r="L44" s="484"/>
      <c r="M44" s="3"/>
      <c r="N44" s="3"/>
      <c r="O44" s="3"/>
      <c r="P44" s="3"/>
      <c r="Q44" s="3"/>
      <c r="R44" s="3"/>
      <c r="S44" s="3"/>
      <c r="T44" s="3"/>
      <c r="U44" s="3"/>
    </row>
    <row r="45" spans="1:21" ht="20.25" x14ac:dyDescent="0.3">
      <c r="A45" s="405"/>
      <c r="B45" s="413"/>
      <c r="C45" s="411"/>
      <c r="D45" s="411"/>
      <c r="E45" s="411"/>
      <c r="F45" s="494"/>
      <c r="G45" s="494"/>
      <c r="H45" s="494"/>
      <c r="I45" s="494"/>
      <c r="J45" s="411"/>
      <c r="K45" s="411"/>
      <c r="L45" s="411"/>
      <c r="M45" s="3"/>
      <c r="N45" s="3"/>
      <c r="O45" s="3"/>
      <c r="P45" s="3"/>
      <c r="Q45" s="3"/>
      <c r="R45" s="3"/>
      <c r="S45" s="3"/>
      <c r="T45" s="3"/>
      <c r="U45" s="3"/>
    </row>
    <row r="46" spans="1:21" ht="21" thickBot="1" x14ac:dyDescent="0.35">
      <c r="A46" s="405"/>
      <c r="B46" s="413"/>
      <c r="C46" s="305" t="s">
        <v>0</v>
      </c>
      <c r="D46" s="411"/>
      <c r="E46" s="413"/>
      <c r="F46" s="414" t="s">
        <v>252</v>
      </c>
      <c r="G46" s="414"/>
      <c r="H46" s="414"/>
      <c r="I46" s="414"/>
      <c r="J46" s="413"/>
      <c r="K46" s="411"/>
      <c r="L46" s="305" t="s">
        <v>0</v>
      </c>
      <c r="M46" s="3"/>
      <c r="N46" s="3"/>
      <c r="O46" s="3"/>
      <c r="P46" s="3"/>
      <c r="Q46" s="3"/>
      <c r="R46" s="3"/>
      <c r="S46" s="3"/>
      <c r="T46" s="3"/>
      <c r="U46" s="3"/>
    </row>
    <row r="47" spans="1:21" ht="18.75" thickBot="1" x14ac:dyDescent="0.3">
      <c r="A47" s="405"/>
      <c r="B47" s="753" t="s">
        <v>217</v>
      </c>
      <c r="C47" s="461" t="s">
        <v>1</v>
      </c>
      <c r="D47" s="416" t="s">
        <v>2</v>
      </c>
      <c r="E47" s="420"/>
      <c r="F47" s="419"/>
      <c r="G47" s="639"/>
      <c r="H47" s="640"/>
      <c r="I47" s="419"/>
      <c r="J47" s="420"/>
      <c r="K47" s="416" t="s">
        <v>2</v>
      </c>
      <c r="L47" s="462" t="s">
        <v>1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6.5" thickBot="1" x14ac:dyDescent="0.25">
      <c r="A48" s="405"/>
      <c r="B48" s="413"/>
      <c r="C48" s="463" t="s">
        <v>12</v>
      </c>
      <c r="D48" s="423"/>
      <c r="E48" s="427"/>
      <c r="F48" s="464" t="s">
        <v>13</v>
      </c>
      <c r="G48" s="641" t="s">
        <v>14</v>
      </c>
      <c r="H48" s="642"/>
      <c r="I48" s="426" t="s">
        <v>13</v>
      </c>
      <c r="J48" s="427"/>
      <c r="K48" s="423"/>
      <c r="L48" s="465" t="s">
        <v>12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41.45" customHeight="1" thickBot="1" x14ac:dyDescent="0.35">
      <c r="A49" s="405"/>
      <c r="B49" s="318" t="s">
        <v>218</v>
      </c>
      <c r="C49" s="452" t="s">
        <v>253</v>
      </c>
      <c r="D49" s="356">
        <f>SUM(D50:D52)</f>
        <v>59</v>
      </c>
      <c r="E49" s="429">
        <f>SUM(E50:E52)</f>
        <v>494</v>
      </c>
      <c r="F49" s="487">
        <f>SUM(F50:F52)</f>
        <v>553</v>
      </c>
      <c r="G49" s="467">
        <v>0</v>
      </c>
      <c r="H49" s="468">
        <v>1</v>
      </c>
      <c r="I49" s="431">
        <f>SUM(I50:I52)</f>
        <v>593</v>
      </c>
      <c r="J49" s="355">
        <f>SUM(J50:J52)</f>
        <v>450</v>
      </c>
      <c r="K49" s="356">
        <f>SUM(K50:K52)</f>
        <v>143</v>
      </c>
      <c r="L49" s="535" t="s">
        <v>265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5.75" thickBot="1" x14ac:dyDescent="0.25">
      <c r="A50" s="405"/>
      <c r="B50" s="321"/>
      <c r="C50" s="495" t="s">
        <v>144</v>
      </c>
      <c r="D50" s="496">
        <v>30</v>
      </c>
      <c r="E50" s="497">
        <v>165</v>
      </c>
      <c r="F50" s="437">
        <f>D50+E50</f>
        <v>195</v>
      </c>
      <c r="G50" s="633" t="s">
        <v>219</v>
      </c>
      <c r="H50" s="634"/>
      <c r="I50" s="437">
        <f>K50+J50</f>
        <v>187</v>
      </c>
      <c r="J50" s="438">
        <v>139</v>
      </c>
      <c r="K50" s="552">
        <v>48</v>
      </c>
      <c r="L50" s="553" t="s">
        <v>182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5.75" thickBot="1" x14ac:dyDescent="0.25">
      <c r="A51" s="405"/>
      <c r="B51" s="321"/>
      <c r="C51" s="498" t="s">
        <v>145</v>
      </c>
      <c r="D51" s="442">
        <v>23</v>
      </c>
      <c r="E51" s="499">
        <v>150</v>
      </c>
      <c r="F51" s="437">
        <f>D51+E51</f>
        <v>173</v>
      </c>
      <c r="G51" s="635"/>
      <c r="H51" s="636"/>
      <c r="I51" s="437">
        <f>K51+J51</f>
        <v>199</v>
      </c>
      <c r="J51" s="444">
        <v>143</v>
      </c>
      <c r="K51" s="555">
        <v>56</v>
      </c>
      <c r="L51" s="556" t="s">
        <v>172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5.75" thickBot="1" x14ac:dyDescent="0.25">
      <c r="A52" s="405"/>
      <c r="B52" s="321"/>
      <c r="C52" s="500" t="s">
        <v>231</v>
      </c>
      <c r="D52" s="496">
        <v>6</v>
      </c>
      <c r="E52" s="501">
        <v>179</v>
      </c>
      <c r="F52" s="437">
        <f>D52+E52</f>
        <v>185</v>
      </c>
      <c r="G52" s="637"/>
      <c r="H52" s="638"/>
      <c r="I52" s="437">
        <f>K52+J52</f>
        <v>207</v>
      </c>
      <c r="J52" s="450">
        <v>168</v>
      </c>
      <c r="K52" s="559">
        <v>39</v>
      </c>
      <c r="L52" s="560" t="s">
        <v>57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41.45" customHeight="1" thickBot="1" x14ac:dyDescent="0.35">
      <c r="A53" s="405"/>
      <c r="B53" s="318" t="s">
        <v>220</v>
      </c>
      <c r="C53" s="452" t="s">
        <v>254</v>
      </c>
      <c r="D53" s="356">
        <f>SUM(D54:D56)</f>
        <v>31</v>
      </c>
      <c r="E53" s="429">
        <f>SUM(E54:E56)</f>
        <v>608</v>
      </c>
      <c r="F53" s="487">
        <f>SUM(F54:F56)</f>
        <v>639</v>
      </c>
      <c r="G53" s="467">
        <v>1</v>
      </c>
      <c r="H53" s="468">
        <v>0</v>
      </c>
      <c r="I53" s="431">
        <f>SUM(I54:I56)</f>
        <v>502</v>
      </c>
      <c r="J53" s="355">
        <f>SUM(J54:J56)</f>
        <v>443</v>
      </c>
      <c r="K53" s="432">
        <f>SUM(K54:K56)</f>
        <v>59</v>
      </c>
      <c r="L53" s="433" t="s">
        <v>257</v>
      </c>
      <c r="M53" s="3"/>
      <c r="N53" s="3"/>
      <c r="O53" s="3"/>
      <c r="P53" s="3"/>
      <c r="Q53" s="3"/>
      <c r="R53" s="3"/>
      <c r="S53" s="3"/>
      <c r="T53" s="3"/>
      <c r="U53" s="3"/>
    </row>
    <row r="54" spans="1:21" ht="15.75" thickBot="1" x14ac:dyDescent="0.25">
      <c r="A54" s="405"/>
      <c r="B54" s="321"/>
      <c r="C54" s="495" t="s">
        <v>122</v>
      </c>
      <c r="D54" s="492">
        <v>17</v>
      </c>
      <c r="E54" s="502">
        <v>202</v>
      </c>
      <c r="F54" s="437">
        <f>D54+E54</f>
        <v>219</v>
      </c>
      <c r="G54" s="643" t="s">
        <v>219</v>
      </c>
      <c r="H54" s="636"/>
      <c r="I54" s="437">
        <f>K54+J54</f>
        <v>148</v>
      </c>
      <c r="J54" s="456">
        <v>148</v>
      </c>
      <c r="K54" s="439">
        <v>0</v>
      </c>
      <c r="L54" s="503" t="s">
        <v>286</v>
      </c>
      <c r="M54" s="3"/>
      <c r="N54" s="3"/>
      <c r="O54" s="3"/>
      <c r="P54" s="3"/>
      <c r="Q54" s="3"/>
      <c r="R54" s="3"/>
      <c r="S54" s="3"/>
      <c r="T54" s="3"/>
      <c r="U54" s="3"/>
    </row>
    <row r="55" spans="1:21" ht="15.75" thickBot="1" x14ac:dyDescent="0.25">
      <c r="A55" s="405"/>
      <c r="B55" s="321"/>
      <c r="C55" s="498" t="s">
        <v>123</v>
      </c>
      <c r="D55" s="458">
        <v>0</v>
      </c>
      <c r="E55" s="499">
        <v>200</v>
      </c>
      <c r="F55" s="437">
        <f>D55+E55</f>
        <v>200</v>
      </c>
      <c r="G55" s="635"/>
      <c r="H55" s="636"/>
      <c r="I55" s="437">
        <f>K55+J55</f>
        <v>181</v>
      </c>
      <c r="J55" s="444">
        <v>150</v>
      </c>
      <c r="K55" s="445">
        <v>31</v>
      </c>
      <c r="L55" s="504" t="s">
        <v>287</v>
      </c>
      <c r="M55" s="3"/>
      <c r="N55" s="3"/>
      <c r="O55" s="3"/>
      <c r="P55" s="3"/>
      <c r="Q55" s="3"/>
      <c r="R55" s="3"/>
      <c r="S55" s="3"/>
      <c r="T55" s="3"/>
      <c r="U55" s="3"/>
    </row>
    <row r="56" spans="1:21" ht="15.75" thickBot="1" x14ac:dyDescent="0.25">
      <c r="A56" s="405"/>
      <c r="B56" s="321"/>
      <c r="C56" s="500" t="s">
        <v>124</v>
      </c>
      <c r="D56" s="492">
        <v>14</v>
      </c>
      <c r="E56" s="501">
        <v>206</v>
      </c>
      <c r="F56" s="437">
        <f>D56+E56</f>
        <v>220</v>
      </c>
      <c r="G56" s="637"/>
      <c r="H56" s="638"/>
      <c r="I56" s="437">
        <f>K56+J56</f>
        <v>173</v>
      </c>
      <c r="J56" s="450">
        <v>145</v>
      </c>
      <c r="K56" s="451">
        <v>28</v>
      </c>
      <c r="L56" s="505" t="s">
        <v>121</v>
      </c>
      <c r="M56" s="3"/>
      <c r="N56" s="3"/>
      <c r="O56" s="3"/>
      <c r="P56" s="3"/>
      <c r="Q56" s="3"/>
      <c r="R56" s="3"/>
      <c r="S56" s="3"/>
      <c r="T56" s="3"/>
      <c r="U56" s="3"/>
    </row>
    <row r="57" spans="1:21" ht="44.45" customHeight="1" thickBot="1" x14ac:dyDescent="0.35">
      <c r="A57" s="405"/>
      <c r="B57" s="318" t="s">
        <v>221</v>
      </c>
      <c r="C57" s="452" t="s">
        <v>255</v>
      </c>
      <c r="D57" s="356">
        <f>SUM(D58:D60)</f>
        <v>65</v>
      </c>
      <c r="E57" s="429">
        <f>SUM(E58:E60)</f>
        <v>600</v>
      </c>
      <c r="F57" s="487">
        <f>SUM(F58:F60)</f>
        <v>665</v>
      </c>
      <c r="G57" s="467">
        <v>1</v>
      </c>
      <c r="H57" s="468">
        <v>0</v>
      </c>
      <c r="I57" s="431">
        <f>SUM(I58:I60)</f>
        <v>560</v>
      </c>
      <c r="J57" s="355">
        <f>SUM(J58:J60)</f>
        <v>516</v>
      </c>
      <c r="K57" s="432">
        <f>SUM(K58:K60)</f>
        <v>44</v>
      </c>
      <c r="L57" s="433" t="s">
        <v>258</v>
      </c>
      <c r="M57" s="3"/>
      <c r="N57" s="3"/>
      <c r="O57" s="3"/>
      <c r="P57" s="3"/>
      <c r="Q57" s="3"/>
      <c r="R57" s="3"/>
      <c r="S57" s="3"/>
      <c r="T57" s="3"/>
      <c r="U57" s="3"/>
    </row>
    <row r="58" spans="1:21" ht="15.75" thickBot="1" x14ac:dyDescent="0.25">
      <c r="A58" s="405"/>
      <c r="B58" s="321"/>
      <c r="C58" s="495" t="s">
        <v>197</v>
      </c>
      <c r="D58" s="496">
        <v>7</v>
      </c>
      <c r="E58" s="497">
        <v>245</v>
      </c>
      <c r="F58" s="437">
        <f>D58+E58</f>
        <v>252</v>
      </c>
      <c r="G58" s="633" t="s">
        <v>219</v>
      </c>
      <c r="H58" s="645"/>
      <c r="I58" s="437">
        <f>K58+J58</f>
        <v>165</v>
      </c>
      <c r="J58" s="438">
        <v>158</v>
      </c>
      <c r="K58" s="492">
        <v>7</v>
      </c>
      <c r="L58" s="506" t="s">
        <v>113</v>
      </c>
      <c r="M58" s="3"/>
      <c r="N58" s="3"/>
      <c r="O58" s="3"/>
      <c r="P58" s="3"/>
      <c r="Q58" s="3"/>
      <c r="R58" s="3"/>
      <c r="S58" s="3"/>
      <c r="T58" s="3"/>
      <c r="U58" s="3"/>
    </row>
    <row r="59" spans="1:21" ht="15.75" thickBot="1" x14ac:dyDescent="0.25">
      <c r="A59" s="405"/>
      <c r="B59" s="321"/>
      <c r="C59" s="498" t="s">
        <v>140</v>
      </c>
      <c r="D59" s="442">
        <v>12</v>
      </c>
      <c r="E59" s="499">
        <v>183</v>
      </c>
      <c r="F59" s="437">
        <f>D59+E59</f>
        <v>195</v>
      </c>
      <c r="G59" s="643"/>
      <c r="H59" s="646"/>
      <c r="I59" s="437">
        <f>K59+J59</f>
        <v>194</v>
      </c>
      <c r="J59" s="444">
        <v>182</v>
      </c>
      <c r="K59" s="458">
        <v>12</v>
      </c>
      <c r="L59" s="507" t="s">
        <v>207</v>
      </c>
      <c r="M59" s="3"/>
      <c r="N59" s="3"/>
      <c r="O59" s="3"/>
      <c r="P59" s="3"/>
      <c r="Q59" s="3"/>
      <c r="R59" s="3"/>
      <c r="S59" s="3"/>
      <c r="T59" s="3"/>
      <c r="U59" s="3"/>
    </row>
    <row r="60" spans="1:21" ht="15.75" thickBot="1" x14ac:dyDescent="0.25">
      <c r="A60" s="405"/>
      <c r="B60" s="332"/>
      <c r="C60" s="508" t="s">
        <v>138</v>
      </c>
      <c r="D60" s="448">
        <v>46</v>
      </c>
      <c r="E60" s="501">
        <v>172</v>
      </c>
      <c r="F60" s="459">
        <f>D60+E60</f>
        <v>218</v>
      </c>
      <c r="G60" s="647"/>
      <c r="H60" s="648"/>
      <c r="I60" s="437">
        <f>K60+J60</f>
        <v>201</v>
      </c>
      <c r="J60" s="450">
        <v>176</v>
      </c>
      <c r="K60" s="460">
        <v>25</v>
      </c>
      <c r="L60" s="509" t="s">
        <v>115</v>
      </c>
      <c r="M60" s="3"/>
      <c r="N60" s="3"/>
      <c r="O60" s="3"/>
      <c r="P60" s="3"/>
      <c r="Q60" s="3"/>
      <c r="R60" s="3"/>
      <c r="S60" s="3"/>
      <c r="T60" s="3"/>
      <c r="U60" s="3"/>
    </row>
    <row r="61" spans="1:21" ht="15" x14ac:dyDescent="0.2">
      <c r="A61" s="405"/>
      <c r="B61" s="413"/>
      <c r="C61" s="478"/>
      <c r="D61" s="479"/>
      <c r="E61" s="480"/>
      <c r="F61" s="481"/>
      <c r="G61" s="482"/>
      <c r="H61" s="482"/>
      <c r="I61" s="481"/>
      <c r="J61" s="480"/>
      <c r="K61" s="483"/>
      <c r="L61" s="510"/>
      <c r="M61" s="3"/>
      <c r="N61" s="3"/>
      <c r="O61" s="3"/>
      <c r="P61" s="3"/>
      <c r="Q61" s="3"/>
      <c r="R61" s="3"/>
      <c r="S61" s="3"/>
      <c r="T61" s="3"/>
      <c r="U61" s="3"/>
    </row>
    <row r="62" spans="1:21" ht="21" thickBot="1" x14ac:dyDescent="0.35">
      <c r="A62" s="405"/>
      <c r="B62" s="413"/>
      <c r="C62" s="305" t="s">
        <v>0</v>
      </c>
      <c r="D62" s="411"/>
      <c r="E62" s="413"/>
      <c r="F62" s="414" t="s">
        <v>256</v>
      </c>
      <c r="G62" s="414"/>
      <c r="H62" s="414"/>
      <c r="I62" s="414"/>
      <c r="J62" s="413"/>
      <c r="K62" s="411"/>
      <c r="L62" s="305" t="s">
        <v>0</v>
      </c>
      <c r="M62" s="3"/>
      <c r="N62" s="3"/>
      <c r="O62" s="3"/>
      <c r="P62" s="3"/>
      <c r="Q62" s="3"/>
      <c r="R62" s="3"/>
      <c r="S62" s="3"/>
      <c r="T62" s="3"/>
      <c r="U62" s="3"/>
    </row>
    <row r="63" spans="1:21" ht="18.75" thickBot="1" x14ac:dyDescent="0.3">
      <c r="A63" s="405"/>
      <c r="B63" s="753" t="s">
        <v>217</v>
      </c>
      <c r="C63" s="461" t="s">
        <v>1</v>
      </c>
      <c r="D63" s="416" t="s">
        <v>2</v>
      </c>
      <c r="E63" s="420"/>
      <c r="F63" s="419"/>
      <c r="G63" s="639"/>
      <c r="H63" s="640"/>
      <c r="I63" s="419"/>
      <c r="J63" s="420"/>
      <c r="K63" s="416" t="s">
        <v>2</v>
      </c>
      <c r="L63" s="462" t="s">
        <v>1</v>
      </c>
      <c r="M63" s="3"/>
      <c r="N63" s="3"/>
      <c r="O63" s="3"/>
      <c r="P63" s="3"/>
      <c r="Q63" s="3"/>
      <c r="R63" s="3"/>
      <c r="S63" s="3"/>
      <c r="T63" s="3"/>
      <c r="U63" s="3"/>
    </row>
    <row r="64" spans="1:21" ht="16.5" thickBot="1" x14ac:dyDescent="0.25">
      <c r="A64" s="405"/>
      <c r="B64" s="321"/>
      <c r="C64" s="511" t="s">
        <v>12</v>
      </c>
      <c r="D64" s="423"/>
      <c r="E64" s="427"/>
      <c r="F64" s="464" t="s">
        <v>13</v>
      </c>
      <c r="G64" s="649" t="s">
        <v>14</v>
      </c>
      <c r="H64" s="650"/>
      <c r="I64" s="426" t="s">
        <v>13</v>
      </c>
      <c r="J64" s="427"/>
      <c r="K64" s="512"/>
      <c r="L64" s="465" t="s">
        <v>12</v>
      </c>
      <c r="M64" s="3"/>
      <c r="N64" s="3"/>
      <c r="O64" s="3"/>
      <c r="P64" s="3"/>
      <c r="Q64" s="3"/>
      <c r="R64" s="3"/>
      <c r="S64" s="3"/>
      <c r="T64" s="3"/>
      <c r="U64" s="3"/>
    </row>
    <row r="65" spans="1:21" ht="39.75" thickBot="1" x14ac:dyDescent="0.35">
      <c r="A65" s="405"/>
      <c r="B65" s="318" t="s">
        <v>218</v>
      </c>
      <c r="C65" s="312" t="s">
        <v>235</v>
      </c>
      <c r="D65" s="488">
        <f>SUM(D66:D68)</f>
        <v>111</v>
      </c>
      <c r="E65" s="513">
        <f>SUM(E66:E68)</f>
        <v>412</v>
      </c>
      <c r="F65" s="514">
        <f>SUM(F66:F68)</f>
        <v>523</v>
      </c>
      <c r="G65" s="319">
        <v>0</v>
      </c>
      <c r="H65" s="320">
        <v>1</v>
      </c>
      <c r="I65" s="515">
        <f>SUM(I66:I68)</f>
        <v>572</v>
      </c>
      <c r="J65" s="474">
        <f>SUM(J66:J68)</f>
        <v>513</v>
      </c>
      <c r="K65" s="432">
        <f>SUM(K66:K68)</f>
        <v>59</v>
      </c>
      <c r="L65" s="433" t="s">
        <v>257</v>
      </c>
      <c r="M65" s="3"/>
      <c r="N65" s="3"/>
      <c r="O65" s="3"/>
      <c r="P65" s="3"/>
      <c r="Q65" s="3"/>
      <c r="R65" s="3"/>
      <c r="S65" s="3"/>
      <c r="T65" s="3"/>
      <c r="U65" s="3"/>
    </row>
    <row r="66" spans="1:21" ht="15.75" thickBot="1" x14ac:dyDescent="0.25">
      <c r="A66" s="405"/>
      <c r="B66" s="321"/>
      <c r="C66" s="562" t="s">
        <v>181</v>
      </c>
      <c r="D66" s="563">
        <v>51</v>
      </c>
      <c r="E66" s="497">
        <v>106</v>
      </c>
      <c r="F66" s="437">
        <f>D66+E66</f>
        <v>157</v>
      </c>
      <c r="G66" s="633" t="s">
        <v>219</v>
      </c>
      <c r="H66" s="634"/>
      <c r="I66" s="437">
        <f>K66+J66</f>
        <v>160</v>
      </c>
      <c r="J66" s="438">
        <v>160</v>
      </c>
      <c r="K66" s="439">
        <v>0</v>
      </c>
      <c r="L66" s="503" t="s">
        <v>286</v>
      </c>
      <c r="M66" s="3"/>
      <c r="N66" s="3"/>
      <c r="O66" s="3"/>
      <c r="P66" s="3"/>
      <c r="Q66" s="3"/>
      <c r="R66" s="3"/>
      <c r="S66" s="3"/>
      <c r="T66" s="3"/>
      <c r="U66" s="3"/>
    </row>
    <row r="67" spans="1:21" ht="15.75" thickBot="1" x14ac:dyDescent="0.25">
      <c r="A67" s="405"/>
      <c r="B67" s="321"/>
      <c r="C67" s="564" t="s">
        <v>26</v>
      </c>
      <c r="D67" s="565">
        <v>29</v>
      </c>
      <c r="E67" s="499">
        <v>105</v>
      </c>
      <c r="F67" s="437">
        <f>D67+E67</f>
        <v>134</v>
      </c>
      <c r="G67" s="635"/>
      <c r="H67" s="636"/>
      <c r="I67" s="437">
        <f>K67+J67</f>
        <v>224</v>
      </c>
      <c r="J67" s="444">
        <v>193</v>
      </c>
      <c r="K67" s="445">
        <v>31</v>
      </c>
      <c r="L67" s="504" t="s">
        <v>287</v>
      </c>
      <c r="M67" s="3"/>
      <c r="N67" s="3"/>
      <c r="O67" s="3"/>
      <c r="P67" s="3"/>
      <c r="Q67" s="3"/>
      <c r="R67" s="3"/>
      <c r="S67" s="3"/>
      <c r="T67" s="3"/>
      <c r="U67" s="3"/>
    </row>
    <row r="68" spans="1:21" ht="15.75" thickBot="1" x14ac:dyDescent="0.25">
      <c r="A68" s="405"/>
      <c r="B68" s="321"/>
      <c r="C68" s="566" t="s">
        <v>164</v>
      </c>
      <c r="D68" s="567">
        <v>31</v>
      </c>
      <c r="E68" s="501">
        <v>201</v>
      </c>
      <c r="F68" s="437">
        <f>D68+E68</f>
        <v>232</v>
      </c>
      <c r="G68" s="637"/>
      <c r="H68" s="638"/>
      <c r="I68" s="459">
        <f>K68+J68</f>
        <v>188</v>
      </c>
      <c r="J68" s="450">
        <v>160</v>
      </c>
      <c r="K68" s="451">
        <v>28</v>
      </c>
      <c r="L68" s="505" t="s">
        <v>121</v>
      </c>
      <c r="M68" s="3"/>
      <c r="N68" s="3"/>
      <c r="O68" s="3"/>
      <c r="P68" s="3"/>
      <c r="Q68" s="3"/>
      <c r="R68" s="3"/>
      <c r="S68" s="3"/>
      <c r="T68" s="3"/>
      <c r="U68" s="3"/>
    </row>
    <row r="69" spans="1:21" ht="21" thickBot="1" x14ac:dyDescent="0.35">
      <c r="A69" s="405"/>
      <c r="B69" s="318" t="s">
        <v>220</v>
      </c>
      <c r="C69" s="313" t="s">
        <v>236</v>
      </c>
      <c r="D69" s="519">
        <f>SUM(D70:D72)</f>
        <v>65</v>
      </c>
      <c r="E69" s="513">
        <f>SUM(E70:E72)</f>
        <v>493</v>
      </c>
      <c r="F69" s="514">
        <f>SUM(F70:F72)</f>
        <v>558</v>
      </c>
      <c r="G69" s="319">
        <v>0</v>
      </c>
      <c r="H69" s="320">
        <v>1</v>
      </c>
      <c r="I69" s="520">
        <f>SUM(I70:I72)</f>
        <v>586</v>
      </c>
      <c r="J69" s="521">
        <f>SUM(J70:J72)</f>
        <v>542</v>
      </c>
      <c r="K69" s="432">
        <f>SUM(K70:K72)</f>
        <v>44</v>
      </c>
      <c r="L69" s="433" t="s">
        <v>258</v>
      </c>
      <c r="M69" s="3"/>
      <c r="N69" s="3"/>
      <c r="O69" s="3"/>
      <c r="P69" s="3"/>
      <c r="Q69" s="3"/>
      <c r="R69" s="3"/>
      <c r="S69" s="3"/>
      <c r="T69" s="3"/>
      <c r="U69" s="3"/>
    </row>
    <row r="70" spans="1:21" ht="15.75" thickBot="1" x14ac:dyDescent="0.25">
      <c r="A70" s="405"/>
      <c r="B70" s="321"/>
      <c r="C70" s="562" t="s">
        <v>162</v>
      </c>
      <c r="D70" s="568">
        <v>28</v>
      </c>
      <c r="E70" s="497">
        <v>146</v>
      </c>
      <c r="F70" s="437">
        <f>D70+E70</f>
        <v>174</v>
      </c>
      <c r="G70" s="633" t="s">
        <v>219</v>
      </c>
      <c r="H70" s="634"/>
      <c r="I70" s="522">
        <f>K70+J70</f>
        <v>201</v>
      </c>
      <c r="J70" s="469">
        <v>194</v>
      </c>
      <c r="K70" s="492">
        <v>7</v>
      </c>
      <c r="L70" s="506" t="s">
        <v>113</v>
      </c>
      <c r="M70" s="3"/>
      <c r="N70" s="3"/>
      <c r="O70" s="3"/>
      <c r="P70" s="3"/>
      <c r="Q70" s="3"/>
      <c r="R70" s="3"/>
      <c r="S70" s="3"/>
      <c r="T70" s="3"/>
      <c r="U70" s="3"/>
    </row>
    <row r="71" spans="1:21" ht="15.75" thickBot="1" x14ac:dyDescent="0.25">
      <c r="A71" s="405"/>
      <c r="B71" s="321"/>
      <c r="C71" s="564" t="s">
        <v>142</v>
      </c>
      <c r="D71" s="571">
        <v>21</v>
      </c>
      <c r="E71" s="499">
        <v>166</v>
      </c>
      <c r="F71" s="437">
        <f>D71+E71</f>
        <v>187</v>
      </c>
      <c r="G71" s="635"/>
      <c r="H71" s="636"/>
      <c r="I71" s="522">
        <f>K71+J71</f>
        <v>189</v>
      </c>
      <c r="J71" s="475">
        <v>177</v>
      </c>
      <c r="K71" s="458">
        <v>12</v>
      </c>
      <c r="L71" s="507" t="s">
        <v>207</v>
      </c>
      <c r="M71" s="3"/>
      <c r="N71" s="3"/>
      <c r="O71" s="3"/>
      <c r="P71" s="3"/>
      <c r="Q71" s="3"/>
      <c r="R71" s="3"/>
      <c r="S71" s="3"/>
      <c r="T71" s="3"/>
      <c r="U71" s="3"/>
    </row>
    <row r="72" spans="1:21" ht="15.75" thickBot="1" x14ac:dyDescent="0.25">
      <c r="A72" s="405"/>
      <c r="B72" s="321"/>
      <c r="C72" s="566" t="s">
        <v>143</v>
      </c>
      <c r="D72" s="573">
        <v>16</v>
      </c>
      <c r="E72" s="501">
        <v>181</v>
      </c>
      <c r="F72" s="437">
        <f>D72+E72</f>
        <v>197</v>
      </c>
      <c r="G72" s="637"/>
      <c r="H72" s="638"/>
      <c r="I72" s="522">
        <f>K72+J72</f>
        <v>196</v>
      </c>
      <c r="J72" s="470">
        <v>171</v>
      </c>
      <c r="K72" s="460">
        <v>25</v>
      </c>
      <c r="L72" s="509" t="s">
        <v>115</v>
      </c>
      <c r="M72" s="3"/>
      <c r="N72" s="3"/>
      <c r="O72" s="3"/>
      <c r="P72" s="3"/>
      <c r="Q72" s="3"/>
      <c r="R72" s="3"/>
      <c r="S72" s="3"/>
      <c r="T72" s="3"/>
      <c r="U72" s="3"/>
    </row>
    <row r="73" spans="1:21" ht="21" thickBot="1" x14ac:dyDescent="0.35">
      <c r="A73" s="405"/>
      <c r="B73" s="318" t="s">
        <v>221</v>
      </c>
      <c r="C73" s="535" t="s">
        <v>265</v>
      </c>
      <c r="D73" s="356">
        <f>SUM(D74:D76)</f>
        <v>143</v>
      </c>
      <c r="E73" s="513">
        <f>SUM(E74:E76)</f>
        <v>422</v>
      </c>
      <c r="F73" s="514">
        <f>SUM(F74:F76)</f>
        <v>565</v>
      </c>
      <c r="G73" s="319">
        <v>1</v>
      </c>
      <c r="H73" s="320">
        <v>0</v>
      </c>
      <c r="I73" s="520">
        <f>SUM(I74:I76)</f>
        <v>496</v>
      </c>
      <c r="J73" s="521">
        <f>SUM(J74:J76)</f>
        <v>414</v>
      </c>
      <c r="K73" s="432">
        <f>SUM(K74:K76)</f>
        <v>82</v>
      </c>
      <c r="L73" s="433" t="s">
        <v>259</v>
      </c>
      <c r="M73" s="3"/>
      <c r="N73" s="3"/>
      <c r="O73" s="3"/>
      <c r="P73" s="3"/>
      <c r="Q73" s="3"/>
      <c r="R73" s="3"/>
      <c r="S73" s="3"/>
      <c r="T73" s="3"/>
      <c r="U73" s="3"/>
    </row>
    <row r="74" spans="1:21" ht="15.75" thickBot="1" x14ac:dyDescent="0.25">
      <c r="A74" s="405"/>
      <c r="B74" s="321"/>
      <c r="C74" s="553" t="s">
        <v>182</v>
      </c>
      <c r="D74" s="552">
        <v>48</v>
      </c>
      <c r="E74" s="336">
        <v>112</v>
      </c>
      <c r="F74" s="437">
        <f>D74+E74</f>
        <v>160</v>
      </c>
      <c r="G74" s="633" t="s">
        <v>219</v>
      </c>
      <c r="H74" s="634"/>
      <c r="I74" s="522">
        <f>K74+J74</f>
        <v>152</v>
      </c>
      <c r="J74" s="469">
        <v>118</v>
      </c>
      <c r="K74" s="439">
        <v>34</v>
      </c>
      <c r="L74" s="440" t="s">
        <v>29</v>
      </c>
      <c r="M74" s="3"/>
      <c r="N74" s="3"/>
      <c r="O74" s="3"/>
      <c r="P74" s="3"/>
      <c r="Q74" s="3"/>
      <c r="R74" s="3"/>
      <c r="S74" s="3"/>
      <c r="T74" s="3"/>
      <c r="U74" s="3"/>
    </row>
    <row r="75" spans="1:21" ht="15.75" thickBot="1" x14ac:dyDescent="0.25">
      <c r="A75" s="405"/>
      <c r="B75" s="321"/>
      <c r="C75" s="556" t="s">
        <v>172</v>
      </c>
      <c r="D75" s="555">
        <v>56</v>
      </c>
      <c r="E75" s="336">
        <v>153</v>
      </c>
      <c r="F75" s="437">
        <f>D75+E75</f>
        <v>209</v>
      </c>
      <c r="G75" s="635"/>
      <c r="H75" s="636"/>
      <c r="I75" s="522">
        <f>K75+J75</f>
        <v>180</v>
      </c>
      <c r="J75" s="475">
        <v>146</v>
      </c>
      <c r="K75" s="445">
        <v>34</v>
      </c>
      <c r="L75" s="446" t="s">
        <v>171</v>
      </c>
      <c r="M75" s="3"/>
      <c r="N75" s="3"/>
      <c r="O75" s="3"/>
      <c r="P75" s="3"/>
      <c r="Q75" s="3"/>
      <c r="R75" s="3"/>
      <c r="S75" s="3"/>
      <c r="T75" s="3"/>
      <c r="U75" s="3"/>
    </row>
    <row r="76" spans="1:21" ht="15.75" thickBot="1" x14ac:dyDescent="0.25">
      <c r="A76" s="405"/>
      <c r="B76" s="332"/>
      <c r="C76" s="560" t="s">
        <v>57</v>
      </c>
      <c r="D76" s="559">
        <v>39</v>
      </c>
      <c r="E76" s="523">
        <v>157</v>
      </c>
      <c r="F76" s="459">
        <f>D76+E76</f>
        <v>196</v>
      </c>
      <c r="G76" s="637"/>
      <c r="H76" s="638"/>
      <c r="I76" s="354">
        <f>K76+J76</f>
        <v>164</v>
      </c>
      <c r="J76" s="470">
        <v>150</v>
      </c>
      <c r="K76" s="451">
        <v>14</v>
      </c>
      <c r="L76" s="524" t="s">
        <v>58</v>
      </c>
      <c r="M76" s="3"/>
      <c r="N76" s="3"/>
      <c r="O76" s="3"/>
      <c r="P76" s="3"/>
      <c r="Q76" s="3"/>
      <c r="R76" s="3"/>
      <c r="S76" s="3"/>
      <c r="T76" s="3"/>
      <c r="U76" s="3"/>
    </row>
    <row r="77" spans="1:21" ht="15" x14ac:dyDescent="0.2">
      <c r="A77" s="405"/>
      <c r="B77" s="413"/>
      <c r="C77" s="525"/>
      <c r="D77" s="483"/>
      <c r="E77" s="480"/>
      <c r="F77" s="481"/>
      <c r="G77" s="482"/>
      <c r="H77" s="482"/>
      <c r="I77" s="481"/>
      <c r="J77" s="480"/>
      <c r="K77" s="483"/>
      <c r="L77" s="526"/>
      <c r="M77" s="3"/>
      <c r="N77" s="3"/>
      <c r="O77" s="3"/>
      <c r="P77" s="3"/>
      <c r="Q77" s="3"/>
      <c r="R77" s="3"/>
      <c r="S77" s="3"/>
      <c r="T77" s="3"/>
      <c r="U77" s="3"/>
    </row>
    <row r="78" spans="1:21" ht="21" thickBot="1" x14ac:dyDescent="0.35">
      <c r="A78" s="405"/>
      <c r="B78" s="413"/>
      <c r="C78" s="305" t="s">
        <v>0</v>
      </c>
      <c r="D78" s="411"/>
      <c r="E78" s="413"/>
      <c r="F78" s="414" t="s">
        <v>260</v>
      </c>
      <c r="G78" s="414"/>
      <c r="H78" s="414"/>
      <c r="I78" s="414"/>
      <c r="J78" s="413"/>
      <c r="K78" s="411"/>
      <c r="L78" s="305" t="s">
        <v>0</v>
      </c>
      <c r="M78" s="3"/>
      <c r="N78" s="3"/>
      <c r="O78" s="3"/>
      <c r="P78" s="3"/>
      <c r="Q78" s="3"/>
      <c r="R78" s="3"/>
      <c r="S78" s="3"/>
      <c r="T78" s="3"/>
      <c r="U78" s="3"/>
    </row>
    <row r="79" spans="1:21" ht="18.75" thickBot="1" x14ac:dyDescent="0.3">
      <c r="A79" s="405"/>
      <c r="B79" s="753" t="s">
        <v>217</v>
      </c>
      <c r="C79" s="461" t="s">
        <v>1</v>
      </c>
      <c r="D79" s="416" t="s">
        <v>2</v>
      </c>
      <c r="E79" s="420"/>
      <c r="F79" s="419"/>
      <c r="G79" s="639"/>
      <c r="H79" s="640"/>
      <c r="I79" s="419"/>
      <c r="J79" s="420"/>
      <c r="K79" s="416" t="s">
        <v>2</v>
      </c>
      <c r="L79" s="421" t="s">
        <v>1</v>
      </c>
      <c r="M79" s="3"/>
      <c r="N79" s="3"/>
      <c r="O79" s="3"/>
      <c r="P79" s="3"/>
      <c r="Q79" s="3"/>
      <c r="R79" s="3"/>
      <c r="S79" s="3"/>
      <c r="T79" s="3"/>
      <c r="U79" s="3"/>
    </row>
    <row r="80" spans="1:21" ht="16.5" thickBot="1" x14ac:dyDescent="0.25">
      <c r="A80" s="405"/>
      <c r="B80" s="321"/>
      <c r="C80" s="463" t="s">
        <v>12</v>
      </c>
      <c r="D80" s="423"/>
      <c r="E80" s="427"/>
      <c r="F80" s="464" t="s">
        <v>13</v>
      </c>
      <c r="G80" s="641" t="s">
        <v>14</v>
      </c>
      <c r="H80" s="642"/>
      <c r="I80" s="426" t="s">
        <v>13</v>
      </c>
      <c r="J80" s="427"/>
      <c r="K80" s="512"/>
      <c r="L80" s="428" t="s">
        <v>12</v>
      </c>
      <c r="M80" s="3"/>
      <c r="N80" s="3"/>
      <c r="O80" s="3"/>
      <c r="P80" s="3"/>
      <c r="Q80" s="3"/>
      <c r="R80" s="3"/>
      <c r="S80" s="3"/>
      <c r="T80" s="3"/>
      <c r="U80" s="3"/>
    </row>
    <row r="81" spans="1:21" ht="39.75" thickBot="1" x14ac:dyDescent="0.35">
      <c r="A81" s="405"/>
      <c r="B81" s="754" t="s">
        <v>218</v>
      </c>
      <c r="C81" s="313" t="s">
        <v>236</v>
      </c>
      <c r="D81" s="519">
        <f>SUM(D82:D84)</f>
        <v>65</v>
      </c>
      <c r="E81" s="513">
        <f>SUM(E82:E84)</f>
        <v>493</v>
      </c>
      <c r="F81" s="487">
        <f>SUM(F82:F84)</f>
        <v>558</v>
      </c>
      <c r="G81" s="467">
        <v>1</v>
      </c>
      <c r="H81" s="468">
        <v>0</v>
      </c>
      <c r="I81" s="431">
        <f>SUM(I82:I84)</f>
        <v>511</v>
      </c>
      <c r="J81" s="355">
        <f>SUM(J82:J84)</f>
        <v>405</v>
      </c>
      <c r="K81" s="356">
        <f>SUM(K82:K84)</f>
        <v>106</v>
      </c>
      <c r="L81" s="527" t="s">
        <v>261</v>
      </c>
      <c r="M81" s="3"/>
      <c r="N81" s="3"/>
      <c r="O81" s="3"/>
      <c r="P81" s="3"/>
      <c r="Q81" s="3"/>
      <c r="R81" s="3"/>
      <c r="S81" s="3"/>
      <c r="T81" s="3"/>
      <c r="U81" s="3"/>
    </row>
    <row r="82" spans="1:21" ht="15.75" thickBot="1" x14ac:dyDescent="0.25">
      <c r="A82" s="405"/>
      <c r="B82" s="321"/>
      <c r="C82" s="562" t="s">
        <v>162</v>
      </c>
      <c r="D82" s="568">
        <v>28</v>
      </c>
      <c r="E82" s="438">
        <v>137</v>
      </c>
      <c r="F82" s="437">
        <f>D82+E82</f>
        <v>165</v>
      </c>
      <c r="G82" s="643" t="s">
        <v>219</v>
      </c>
      <c r="H82" s="636"/>
      <c r="I82" s="437">
        <f>K82+J82</f>
        <v>173</v>
      </c>
      <c r="J82" s="456">
        <v>130</v>
      </c>
      <c r="K82" s="528">
        <v>43</v>
      </c>
      <c r="L82" s="529" t="s">
        <v>100</v>
      </c>
      <c r="M82" s="3"/>
      <c r="N82" s="3"/>
      <c r="O82" s="3"/>
      <c r="P82" s="3"/>
      <c r="Q82" s="3"/>
      <c r="R82" s="3"/>
      <c r="S82" s="3"/>
      <c r="T82" s="3"/>
      <c r="U82" s="3"/>
    </row>
    <row r="83" spans="1:21" ht="15.75" thickBot="1" x14ac:dyDescent="0.25">
      <c r="A83" s="405"/>
      <c r="B83" s="321"/>
      <c r="C83" s="564" t="s">
        <v>142</v>
      </c>
      <c r="D83" s="571">
        <v>21</v>
      </c>
      <c r="E83" s="444">
        <v>169</v>
      </c>
      <c r="F83" s="437">
        <f>D83+E83</f>
        <v>190</v>
      </c>
      <c r="G83" s="635"/>
      <c r="H83" s="636"/>
      <c r="I83" s="437">
        <f>K83+J83</f>
        <v>161</v>
      </c>
      <c r="J83" s="444">
        <v>118</v>
      </c>
      <c r="K83" s="530">
        <v>43</v>
      </c>
      <c r="L83" s="531" t="s">
        <v>101</v>
      </c>
      <c r="M83" s="3"/>
      <c r="N83" s="3"/>
      <c r="O83" s="3"/>
      <c r="P83" s="3"/>
      <c r="Q83" s="3"/>
      <c r="R83" s="3"/>
      <c r="S83" s="3"/>
      <c r="T83" s="3"/>
      <c r="U83" s="3"/>
    </row>
    <row r="84" spans="1:21" ht="15.75" thickBot="1" x14ac:dyDescent="0.25">
      <c r="A84" s="405"/>
      <c r="B84" s="321"/>
      <c r="C84" s="566" t="s">
        <v>143</v>
      </c>
      <c r="D84" s="573">
        <v>16</v>
      </c>
      <c r="E84" s="450">
        <v>187</v>
      </c>
      <c r="F84" s="437">
        <f>D84+E84</f>
        <v>203</v>
      </c>
      <c r="G84" s="637"/>
      <c r="H84" s="638"/>
      <c r="I84" s="437">
        <f>K84+J84</f>
        <v>177</v>
      </c>
      <c r="J84" s="450">
        <v>157</v>
      </c>
      <c r="K84" s="532">
        <v>20</v>
      </c>
      <c r="L84" s="533" t="s">
        <v>102</v>
      </c>
      <c r="M84" s="3"/>
      <c r="N84" s="3"/>
      <c r="O84" s="3"/>
      <c r="P84" s="3"/>
      <c r="Q84" s="3"/>
      <c r="R84" s="3"/>
      <c r="S84" s="3"/>
      <c r="T84" s="3"/>
      <c r="U84" s="3"/>
    </row>
    <row r="85" spans="1:21" ht="28.5" customHeight="1" thickBot="1" x14ac:dyDescent="0.35">
      <c r="A85" s="405"/>
      <c r="B85" s="318" t="s">
        <v>220</v>
      </c>
      <c r="C85" s="535" t="s">
        <v>265</v>
      </c>
      <c r="D85" s="356">
        <f>SUM(D86:D88)</f>
        <v>143</v>
      </c>
      <c r="E85" s="513">
        <f>SUM(E86:E88)</f>
        <v>382</v>
      </c>
      <c r="F85" s="459">
        <f>SUM(F86:F88)</f>
        <v>525</v>
      </c>
      <c r="G85" s="319">
        <v>1</v>
      </c>
      <c r="H85" s="320">
        <v>0</v>
      </c>
      <c r="I85" s="354">
        <f>SUM(I86:I88)</f>
        <v>499</v>
      </c>
      <c r="J85" s="534">
        <f>SUM(J86:J88)</f>
        <v>383</v>
      </c>
      <c r="K85" s="432">
        <f>SUM(K86:K88)</f>
        <v>116</v>
      </c>
      <c r="L85" s="535" t="s">
        <v>262</v>
      </c>
      <c r="M85" s="3"/>
      <c r="N85" s="3"/>
      <c r="O85" s="3"/>
      <c r="P85" s="3"/>
      <c r="Q85" s="3"/>
      <c r="R85" s="3"/>
      <c r="S85" s="3"/>
      <c r="T85" s="3"/>
      <c r="U85" s="3"/>
    </row>
    <row r="86" spans="1:21" ht="15.75" thickBot="1" x14ac:dyDescent="0.25">
      <c r="A86" s="405"/>
      <c r="B86" s="321"/>
      <c r="C86" s="553" t="s">
        <v>182</v>
      </c>
      <c r="D86" s="552">
        <v>48</v>
      </c>
      <c r="E86" s="497">
        <v>148</v>
      </c>
      <c r="F86" s="437">
        <f>D86+E86</f>
        <v>196</v>
      </c>
      <c r="G86" s="633" t="s">
        <v>219</v>
      </c>
      <c r="H86" s="634"/>
      <c r="I86" s="437">
        <f>K86+J86</f>
        <v>151</v>
      </c>
      <c r="J86" s="456">
        <v>113</v>
      </c>
      <c r="K86" s="536">
        <v>38</v>
      </c>
      <c r="L86" s="529" t="s">
        <v>175</v>
      </c>
      <c r="M86" s="3"/>
      <c r="N86" s="3"/>
      <c r="O86" s="3"/>
      <c r="P86" s="3"/>
      <c r="Q86" s="3"/>
      <c r="R86" s="3"/>
      <c r="S86" s="3"/>
      <c r="T86" s="3"/>
      <c r="U86" s="3"/>
    </row>
    <row r="87" spans="1:21" ht="15.75" thickBot="1" x14ac:dyDescent="0.25">
      <c r="A87" s="405"/>
      <c r="B87" s="321"/>
      <c r="C87" s="556" t="s">
        <v>172</v>
      </c>
      <c r="D87" s="555">
        <v>56</v>
      </c>
      <c r="E87" s="499">
        <v>94</v>
      </c>
      <c r="F87" s="437">
        <f>D87+E87</f>
        <v>150</v>
      </c>
      <c r="G87" s="635"/>
      <c r="H87" s="636"/>
      <c r="I87" s="437">
        <f>K87+J87</f>
        <v>191</v>
      </c>
      <c r="J87" s="444">
        <v>143</v>
      </c>
      <c r="K87" s="530">
        <v>48</v>
      </c>
      <c r="L87" s="531" t="s">
        <v>156</v>
      </c>
      <c r="M87" s="3"/>
      <c r="N87" s="3"/>
      <c r="O87" s="3"/>
      <c r="P87" s="3"/>
      <c r="Q87" s="3"/>
      <c r="R87" s="3"/>
      <c r="S87" s="3"/>
      <c r="T87" s="3"/>
      <c r="U87" s="3"/>
    </row>
    <row r="88" spans="1:21" ht="15.75" thickBot="1" x14ac:dyDescent="0.25">
      <c r="A88" s="405"/>
      <c r="B88" s="321"/>
      <c r="C88" s="560" t="s">
        <v>57</v>
      </c>
      <c r="D88" s="559">
        <v>39</v>
      </c>
      <c r="E88" s="501">
        <v>140</v>
      </c>
      <c r="F88" s="437">
        <f>D88+E88</f>
        <v>179</v>
      </c>
      <c r="G88" s="637"/>
      <c r="H88" s="638"/>
      <c r="I88" s="437">
        <f>K88+J88</f>
        <v>157</v>
      </c>
      <c r="J88" s="450">
        <v>127</v>
      </c>
      <c r="K88" s="532">
        <v>30</v>
      </c>
      <c r="L88" s="533" t="s">
        <v>108</v>
      </c>
      <c r="M88" s="3"/>
      <c r="N88" s="3"/>
      <c r="O88" s="3"/>
      <c r="P88" s="3"/>
      <c r="Q88" s="3"/>
      <c r="R88" s="3"/>
      <c r="S88" s="3"/>
      <c r="T88" s="3"/>
      <c r="U88" s="3"/>
    </row>
    <row r="89" spans="1:21" ht="39.75" thickBot="1" x14ac:dyDescent="0.35">
      <c r="A89" s="405"/>
      <c r="B89" s="318" t="s">
        <v>221</v>
      </c>
      <c r="C89" s="312" t="s">
        <v>235</v>
      </c>
      <c r="D89" s="488">
        <f>SUM(D90:D92)</f>
        <v>111</v>
      </c>
      <c r="E89" s="466">
        <f>SUM(E90:E92)</f>
        <v>493</v>
      </c>
      <c r="F89" s="459">
        <f>SUM(F90:F92)</f>
        <v>604</v>
      </c>
      <c r="G89" s="319">
        <v>1</v>
      </c>
      <c r="H89" s="320">
        <v>0</v>
      </c>
      <c r="I89" s="354">
        <f>SUM(I90:I92)</f>
        <v>530</v>
      </c>
      <c r="J89" s="534">
        <f>SUM(J90:J92)</f>
        <v>417</v>
      </c>
      <c r="K89" s="432">
        <f>SUM(K90:K92)</f>
        <v>113</v>
      </c>
      <c r="L89" s="537" t="s">
        <v>263</v>
      </c>
      <c r="M89" s="3"/>
      <c r="N89" s="3"/>
      <c r="O89" s="3"/>
      <c r="P89" s="3"/>
      <c r="Q89" s="3"/>
      <c r="R89" s="3"/>
      <c r="S89" s="3"/>
      <c r="T89" s="3"/>
      <c r="U89" s="3"/>
    </row>
    <row r="90" spans="1:21" ht="15.75" thickBot="1" x14ac:dyDescent="0.25">
      <c r="A90" s="405"/>
      <c r="B90" s="321"/>
      <c r="C90" s="562" t="s">
        <v>181</v>
      </c>
      <c r="D90" s="563">
        <v>51</v>
      </c>
      <c r="E90" s="438">
        <v>174</v>
      </c>
      <c r="F90" s="437">
        <f>D90+E90</f>
        <v>225</v>
      </c>
      <c r="G90" s="633" t="s">
        <v>219</v>
      </c>
      <c r="H90" s="634"/>
      <c r="I90" s="437">
        <f>K90+J90</f>
        <v>171</v>
      </c>
      <c r="J90" s="456">
        <v>133</v>
      </c>
      <c r="K90" s="536">
        <v>38</v>
      </c>
      <c r="L90" s="538" t="s">
        <v>128</v>
      </c>
      <c r="M90" s="3"/>
      <c r="N90" s="3"/>
      <c r="O90" s="3"/>
      <c r="P90" s="3"/>
      <c r="Q90" s="3"/>
      <c r="R90" s="3"/>
      <c r="S90" s="3"/>
      <c r="T90" s="3"/>
      <c r="U90" s="3"/>
    </row>
    <row r="91" spans="1:21" ht="15.75" thickBot="1" x14ac:dyDescent="0.25">
      <c r="A91" s="405"/>
      <c r="B91" s="321"/>
      <c r="C91" s="564" t="s">
        <v>26</v>
      </c>
      <c r="D91" s="565">
        <v>29</v>
      </c>
      <c r="E91" s="444">
        <v>139</v>
      </c>
      <c r="F91" s="437">
        <f>D91+E91</f>
        <v>168</v>
      </c>
      <c r="G91" s="635"/>
      <c r="H91" s="636"/>
      <c r="I91" s="437">
        <f>K91+J91</f>
        <v>171</v>
      </c>
      <c r="J91" s="444">
        <v>150</v>
      </c>
      <c r="K91" s="530">
        <v>21</v>
      </c>
      <c r="L91" s="539" t="s">
        <v>129</v>
      </c>
      <c r="M91" s="3"/>
      <c r="N91" s="3"/>
      <c r="O91" s="3"/>
      <c r="P91" s="3"/>
      <c r="Q91" s="3"/>
      <c r="R91" s="3"/>
      <c r="S91" s="3"/>
      <c r="T91" s="3"/>
      <c r="U91" s="3"/>
    </row>
    <row r="92" spans="1:21" ht="15.75" thickBot="1" x14ac:dyDescent="0.25">
      <c r="A92" s="405"/>
      <c r="B92" s="332"/>
      <c r="C92" s="566" t="s">
        <v>164</v>
      </c>
      <c r="D92" s="567">
        <v>31</v>
      </c>
      <c r="E92" s="450">
        <v>180</v>
      </c>
      <c r="F92" s="459">
        <f>D92+E92</f>
        <v>211</v>
      </c>
      <c r="G92" s="637"/>
      <c r="H92" s="638"/>
      <c r="I92" s="459">
        <f>K92+J92</f>
        <v>188</v>
      </c>
      <c r="J92" s="450">
        <v>134</v>
      </c>
      <c r="K92" s="532">
        <v>54</v>
      </c>
      <c r="L92" s="540" t="s">
        <v>174</v>
      </c>
      <c r="M92" s="3"/>
      <c r="N92" s="3"/>
      <c r="O92" s="3"/>
      <c r="P92" s="3"/>
      <c r="Q92" s="3"/>
      <c r="R92" s="3"/>
      <c r="S92" s="3"/>
      <c r="T92" s="3"/>
      <c r="U92" s="3"/>
    </row>
    <row r="93" spans="1:21" ht="15" x14ac:dyDescent="0.2">
      <c r="A93" s="405"/>
      <c r="B93" s="413"/>
      <c r="C93" s="541"/>
      <c r="D93" s="483"/>
      <c r="E93" s="480"/>
      <c r="F93" s="481"/>
      <c r="G93" s="482"/>
      <c r="H93" s="482"/>
      <c r="I93" s="481"/>
      <c r="J93" s="480"/>
      <c r="K93" s="479"/>
      <c r="L93" s="541"/>
      <c r="M93" s="3"/>
      <c r="N93" s="3"/>
      <c r="O93" s="3"/>
      <c r="P93" s="3"/>
      <c r="Q93" s="3"/>
      <c r="R93" s="3"/>
      <c r="S93" s="3"/>
      <c r="T93" s="3"/>
      <c r="U93" s="3"/>
    </row>
    <row r="94" spans="1:21" hidden="1" x14ac:dyDescent="0.2">
      <c r="A94" s="405"/>
      <c r="C94" s="405"/>
      <c r="L94" s="405"/>
      <c r="M94" s="3"/>
      <c r="N94" s="3"/>
      <c r="O94" s="3"/>
      <c r="P94" s="3"/>
      <c r="Q94" s="3"/>
      <c r="R94" s="3"/>
      <c r="S94" s="3"/>
      <c r="T94" s="3"/>
      <c r="U94" s="3"/>
    </row>
    <row r="95" spans="1:21" hidden="1" x14ac:dyDescent="0.2">
      <c r="A95" s="405"/>
      <c r="C95" s="405"/>
      <c r="L95" s="405"/>
      <c r="M95" s="3"/>
      <c r="N95" s="3"/>
      <c r="O95" s="3"/>
      <c r="P95" s="3"/>
      <c r="Q95" s="3"/>
      <c r="R95" s="3"/>
      <c r="S95" s="3"/>
      <c r="T95" s="3"/>
      <c r="U95" s="3"/>
    </row>
    <row r="96" spans="1:21" hidden="1" x14ac:dyDescent="0.2">
      <c r="A96" s="405"/>
      <c r="C96" s="405"/>
      <c r="L96" s="405"/>
      <c r="M96" s="3"/>
      <c r="N96" s="3"/>
      <c r="O96" s="3"/>
      <c r="P96" s="3"/>
      <c r="Q96" s="3"/>
      <c r="R96" s="3"/>
      <c r="S96" s="3"/>
      <c r="T96" s="3"/>
      <c r="U96" s="3"/>
    </row>
    <row r="97" spans="1:21" hidden="1" x14ac:dyDescent="0.2">
      <c r="A97" s="405"/>
      <c r="C97" s="405"/>
      <c r="L97" s="405"/>
      <c r="M97" s="3"/>
      <c r="N97" s="3"/>
      <c r="O97" s="3"/>
      <c r="P97" s="3"/>
      <c r="Q97" s="3"/>
      <c r="R97" s="3"/>
      <c r="S97" s="3"/>
      <c r="T97" s="3"/>
      <c r="U97" s="3"/>
    </row>
    <row r="98" spans="1:21" ht="21" thickBot="1" x14ac:dyDescent="0.35">
      <c r="A98" s="405"/>
      <c r="B98" s="413"/>
      <c r="C98" s="305" t="s">
        <v>0</v>
      </c>
      <c r="D98" s="411"/>
      <c r="E98" s="413"/>
      <c r="F98" s="543" t="s">
        <v>264</v>
      </c>
      <c r="G98" s="543"/>
      <c r="H98" s="543"/>
      <c r="I98" s="543"/>
      <c r="J98" s="413"/>
      <c r="K98" s="411"/>
      <c r="L98" s="305" t="s">
        <v>0</v>
      </c>
      <c r="M98" s="3"/>
      <c r="N98" s="3"/>
      <c r="O98" s="3"/>
      <c r="P98" s="3"/>
      <c r="Q98" s="3"/>
      <c r="R98" s="3"/>
      <c r="S98" s="3"/>
      <c r="T98" s="3"/>
      <c r="U98" s="3"/>
    </row>
    <row r="99" spans="1:21" ht="18.75" thickBot="1" x14ac:dyDescent="0.3">
      <c r="A99" s="405"/>
      <c r="B99" s="753" t="s">
        <v>217</v>
      </c>
      <c r="C99" s="415" t="s">
        <v>1</v>
      </c>
      <c r="D99" s="416" t="s">
        <v>2</v>
      </c>
      <c r="E99" s="420"/>
      <c r="F99" s="419"/>
      <c r="G99" s="653"/>
      <c r="H99" s="654"/>
      <c r="I99" s="419"/>
      <c r="J99" s="420"/>
      <c r="K99" s="544" t="s">
        <v>2</v>
      </c>
      <c r="L99" s="421" t="s">
        <v>1</v>
      </c>
      <c r="M99" s="3"/>
      <c r="N99" s="3"/>
      <c r="O99" s="3"/>
      <c r="P99" s="3"/>
      <c r="Q99" s="3"/>
      <c r="R99" s="3"/>
      <c r="S99" s="3"/>
      <c r="T99" s="3"/>
      <c r="U99" s="3"/>
    </row>
    <row r="100" spans="1:21" ht="16.5" thickBot="1" x14ac:dyDescent="0.25">
      <c r="A100" s="405"/>
      <c r="B100" s="321"/>
      <c r="C100" s="545" t="s">
        <v>12</v>
      </c>
      <c r="D100" s="423"/>
      <c r="E100" s="427"/>
      <c r="F100" s="546" t="s">
        <v>13</v>
      </c>
      <c r="G100" s="651" t="s">
        <v>14</v>
      </c>
      <c r="H100" s="652"/>
      <c r="I100" s="546" t="s">
        <v>13</v>
      </c>
      <c r="J100" s="547"/>
      <c r="K100" s="548"/>
      <c r="L100" s="549" t="s">
        <v>12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37.5" customHeight="1" thickBot="1" x14ac:dyDescent="0.35">
      <c r="A101" s="405"/>
      <c r="B101" s="318" t="s">
        <v>218</v>
      </c>
      <c r="C101" s="315" t="s">
        <v>234</v>
      </c>
      <c r="D101" s="432">
        <f>SUM(D102:D104)-30</f>
        <v>69</v>
      </c>
      <c r="E101" s="513">
        <f>SUM(E102:E104)</f>
        <v>392</v>
      </c>
      <c r="F101" s="514">
        <f>SUM(F102:F104)-30</f>
        <v>461</v>
      </c>
      <c r="G101" s="319">
        <v>0</v>
      </c>
      <c r="H101" s="320">
        <v>1</v>
      </c>
      <c r="I101" s="354">
        <f>SUM(I102:I104)</f>
        <v>587</v>
      </c>
      <c r="J101" s="355">
        <f>SUM(J102:J104)</f>
        <v>444</v>
      </c>
      <c r="K101" s="356">
        <f>SUM(K102:K104)</f>
        <v>143</v>
      </c>
      <c r="L101" s="535" t="s">
        <v>265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5.75" thickBot="1" x14ac:dyDescent="0.25">
      <c r="A102" s="405"/>
      <c r="B102" s="321"/>
      <c r="C102" s="550" t="s">
        <v>285</v>
      </c>
      <c r="D102" s="551">
        <v>30</v>
      </c>
      <c r="E102" s="438">
        <v>130</v>
      </c>
      <c r="F102" s="437">
        <f>D102+E102</f>
        <v>160</v>
      </c>
      <c r="G102" s="633" t="s">
        <v>219</v>
      </c>
      <c r="H102" s="634"/>
      <c r="I102" s="437">
        <f>K102+J102</f>
        <v>213</v>
      </c>
      <c r="J102" s="438">
        <v>165</v>
      </c>
      <c r="K102" s="552">
        <v>48</v>
      </c>
      <c r="L102" s="553" t="s">
        <v>182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5.75" thickBot="1" x14ac:dyDescent="0.25">
      <c r="A103" s="405"/>
      <c r="B103" s="321"/>
      <c r="C103" s="554" t="s">
        <v>126</v>
      </c>
      <c r="D103" s="334">
        <v>27</v>
      </c>
      <c r="E103" s="444">
        <v>132</v>
      </c>
      <c r="F103" s="437">
        <f>D103+E103</f>
        <v>159</v>
      </c>
      <c r="G103" s="635"/>
      <c r="H103" s="636"/>
      <c r="I103" s="437">
        <f>K103+J103</f>
        <v>173</v>
      </c>
      <c r="J103" s="444">
        <v>117</v>
      </c>
      <c r="K103" s="555">
        <v>56</v>
      </c>
      <c r="L103" s="556" t="s">
        <v>172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5.75" thickBot="1" x14ac:dyDescent="0.25">
      <c r="A104" s="405"/>
      <c r="B104" s="321"/>
      <c r="C104" s="557" t="s">
        <v>127</v>
      </c>
      <c r="D104" s="335">
        <v>42</v>
      </c>
      <c r="E104" s="450">
        <v>130</v>
      </c>
      <c r="F104" s="437">
        <f>D104+E104</f>
        <v>172</v>
      </c>
      <c r="G104" s="637"/>
      <c r="H104" s="638"/>
      <c r="I104" s="437">
        <f>K104+J104</f>
        <v>201</v>
      </c>
      <c r="J104" s="558">
        <v>162</v>
      </c>
      <c r="K104" s="559">
        <v>39</v>
      </c>
      <c r="L104" s="560" t="s">
        <v>57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38.25" customHeight="1" thickBot="1" x14ac:dyDescent="0.35">
      <c r="A105" s="405"/>
      <c r="B105" s="318" t="s">
        <v>220</v>
      </c>
      <c r="C105" s="312" t="s">
        <v>235</v>
      </c>
      <c r="D105" s="488">
        <f>SUM(D106:D108)</f>
        <v>111</v>
      </c>
      <c r="E105" s="490">
        <f>SUM(E106:E108)</f>
        <v>450</v>
      </c>
      <c r="F105" s="561">
        <f>SUM(F106:F108)</f>
        <v>561</v>
      </c>
      <c r="G105" s="325">
        <v>1</v>
      </c>
      <c r="H105" s="326">
        <v>0</v>
      </c>
      <c r="I105" s="459">
        <f>SUM(I106:I108)</f>
        <v>515</v>
      </c>
      <c r="J105" s="466">
        <f>SUM(J106:J108)</f>
        <v>338</v>
      </c>
      <c r="K105" s="356">
        <f>SUM(K106:K108)</f>
        <v>177</v>
      </c>
      <c r="L105" s="454" t="s">
        <v>266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5.75" thickBot="1" x14ac:dyDescent="0.25">
      <c r="A106" s="405"/>
      <c r="B106" s="321"/>
      <c r="C106" s="562" t="s">
        <v>181</v>
      </c>
      <c r="D106" s="563">
        <v>51</v>
      </c>
      <c r="E106" s="438">
        <v>131</v>
      </c>
      <c r="F106" s="437">
        <f>D106+E106</f>
        <v>182</v>
      </c>
      <c r="G106" s="633" t="s">
        <v>219</v>
      </c>
      <c r="H106" s="634"/>
      <c r="I106" s="437">
        <f>K106+J106</f>
        <v>168</v>
      </c>
      <c r="J106" s="438">
        <v>109</v>
      </c>
      <c r="K106" s="536">
        <v>59</v>
      </c>
      <c r="L106" s="516" t="s">
        <v>46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5.75" thickBot="1" x14ac:dyDescent="0.25">
      <c r="A107" s="405"/>
      <c r="B107" s="321"/>
      <c r="C107" s="564" t="s">
        <v>26</v>
      </c>
      <c r="D107" s="565">
        <v>29</v>
      </c>
      <c r="E107" s="444">
        <v>155</v>
      </c>
      <c r="F107" s="437">
        <f>D107+E107</f>
        <v>184</v>
      </c>
      <c r="G107" s="635"/>
      <c r="H107" s="636"/>
      <c r="I107" s="437">
        <f>K107+J107</f>
        <v>165</v>
      </c>
      <c r="J107" s="444">
        <v>105</v>
      </c>
      <c r="K107" s="530">
        <v>60</v>
      </c>
      <c r="L107" s="517" t="s">
        <v>45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.75" thickBot="1" x14ac:dyDescent="0.25">
      <c r="A108" s="405"/>
      <c r="B108" s="321"/>
      <c r="C108" s="566" t="s">
        <v>164</v>
      </c>
      <c r="D108" s="567">
        <v>31</v>
      </c>
      <c r="E108" s="450">
        <v>164</v>
      </c>
      <c r="F108" s="437">
        <f>D108+E108</f>
        <v>195</v>
      </c>
      <c r="G108" s="637"/>
      <c r="H108" s="638"/>
      <c r="I108" s="437">
        <f>K108+J108</f>
        <v>182</v>
      </c>
      <c r="J108" s="450">
        <v>124</v>
      </c>
      <c r="K108" s="532">
        <v>58</v>
      </c>
      <c r="L108" s="518" t="s">
        <v>44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42.75" customHeight="1" thickBot="1" x14ac:dyDescent="0.35">
      <c r="A109" s="405"/>
      <c r="B109" s="318" t="s">
        <v>221</v>
      </c>
      <c r="C109" s="313" t="s">
        <v>236</v>
      </c>
      <c r="D109" s="519">
        <f>SUM(D110:D112)</f>
        <v>65</v>
      </c>
      <c r="E109" s="490">
        <f>SUM(E110:E112)</f>
        <v>497</v>
      </c>
      <c r="F109" s="561">
        <f>SUM(F110:F112)</f>
        <v>562</v>
      </c>
      <c r="G109" s="325">
        <v>1</v>
      </c>
      <c r="H109" s="326">
        <v>0</v>
      </c>
      <c r="I109" s="561">
        <f>SUM(I110:I112)-30</f>
        <v>516</v>
      </c>
      <c r="J109" s="490">
        <f>SUM(J110:J112)</f>
        <v>456</v>
      </c>
      <c r="K109" s="519">
        <f>SUM(K110:K112)-30</f>
        <v>60</v>
      </c>
      <c r="L109" s="454" t="s">
        <v>267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5.75" thickBot="1" x14ac:dyDescent="0.25">
      <c r="A110" s="405"/>
      <c r="B110" s="321"/>
      <c r="C110" s="562" t="s">
        <v>162</v>
      </c>
      <c r="D110" s="568">
        <v>28</v>
      </c>
      <c r="E110" s="438">
        <v>161</v>
      </c>
      <c r="F110" s="437">
        <f>D110+E110</f>
        <v>189</v>
      </c>
      <c r="G110" s="633" t="s">
        <v>219</v>
      </c>
      <c r="H110" s="634"/>
      <c r="I110" s="437">
        <f>K110+J110</f>
        <v>170</v>
      </c>
      <c r="J110" s="438">
        <v>139</v>
      </c>
      <c r="K110" s="569">
        <v>31</v>
      </c>
      <c r="L110" s="570" t="s">
        <v>149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5.75" thickBot="1" x14ac:dyDescent="0.25">
      <c r="A111" s="405"/>
      <c r="B111" s="321"/>
      <c r="C111" s="564" t="s">
        <v>142</v>
      </c>
      <c r="D111" s="571">
        <v>21</v>
      </c>
      <c r="E111" s="444">
        <v>166</v>
      </c>
      <c r="F111" s="437">
        <f>D111+E111</f>
        <v>187</v>
      </c>
      <c r="G111" s="635"/>
      <c r="H111" s="636"/>
      <c r="I111" s="437">
        <f>K111+J111</f>
        <v>189</v>
      </c>
      <c r="J111" s="444">
        <v>151</v>
      </c>
      <c r="K111" s="337">
        <v>38</v>
      </c>
      <c r="L111" s="572" t="s">
        <v>176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5.75" thickBot="1" x14ac:dyDescent="0.25">
      <c r="A112" s="405"/>
      <c r="B112" s="332"/>
      <c r="C112" s="566" t="s">
        <v>143</v>
      </c>
      <c r="D112" s="573">
        <v>16</v>
      </c>
      <c r="E112" s="450">
        <v>170</v>
      </c>
      <c r="F112" s="437">
        <f>D112+E112</f>
        <v>186</v>
      </c>
      <c r="G112" s="637"/>
      <c r="H112" s="638"/>
      <c r="I112" s="437">
        <f>K112+J112</f>
        <v>187</v>
      </c>
      <c r="J112" s="450">
        <v>166</v>
      </c>
      <c r="K112" s="574">
        <v>21</v>
      </c>
      <c r="L112" s="575" t="s">
        <v>147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">
      <c r="A113" s="405"/>
      <c r="C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">
      <c r="A114" s="405"/>
      <c r="C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">
      <c r="A115" s="405"/>
      <c r="C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">
      <c r="A116" s="405"/>
      <c r="C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">
      <c r="A117" s="405"/>
      <c r="C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">
      <c r="A118" s="405"/>
      <c r="C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">
      <c r="A119" s="405"/>
      <c r="C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">
      <c r="A120" s="405"/>
      <c r="C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">
      <c r="A121" s="405"/>
      <c r="C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">
      <c r="A122" s="405"/>
      <c r="C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">
      <c r="A123" s="405"/>
      <c r="C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">
      <c r="A124" s="405"/>
      <c r="C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">
      <c r="A125" s="405"/>
      <c r="C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">
      <c r="A126" s="405"/>
      <c r="C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">
      <c r="A127" s="405"/>
      <c r="C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">
      <c r="A128" s="405"/>
      <c r="C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">
      <c r="A129" s="405"/>
      <c r="C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">
      <c r="A130" s="405"/>
      <c r="C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">
      <c r="A131" s="405"/>
      <c r="C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</row>
    <row r="132" spans="1:21" x14ac:dyDescent="0.2">
      <c r="A132" s="405"/>
      <c r="C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</row>
    <row r="133" spans="1:21" x14ac:dyDescent="0.2">
      <c r="A133" s="405"/>
      <c r="C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</row>
    <row r="134" spans="1:21" x14ac:dyDescent="0.2">
      <c r="A134" s="405"/>
      <c r="C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</row>
    <row r="135" spans="1:21" x14ac:dyDescent="0.2">
      <c r="A135" s="405"/>
      <c r="C135" s="405"/>
      <c r="L135" s="405"/>
      <c r="M135" s="405"/>
      <c r="N135" s="405"/>
      <c r="O135" s="405"/>
      <c r="P135" s="405"/>
      <c r="Q135" s="405"/>
      <c r="R135" s="405"/>
      <c r="S135" s="405"/>
      <c r="T135" s="405"/>
      <c r="U135" s="405"/>
    </row>
    <row r="136" spans="1:21" x14ac:dyDescent="0.2">
      <c r="A136" s="405"/>
      <c r="C136" s="405"/>
      <c r="L136" s="405"/>
      <c r="M136" s="405"/>
      <c r="N136" s="405"/>
      <c r="O136" s="405"/>
      <c r="P136" s="405"/>
      <c r="Q136" s="405"/>
      <c r="R136" s="405"/>
      <c r="S136" s="405"/>
      <c r="T136" s="405"/>
      <c r="U136" s="405"/>
    </row>
    <row r="137" spans="1:21" x14ac:dyDescent="0.2">
      <c r="A137" s="405"/>
      <c r="C137" s="405"/>
      <c r="L137" s="405"/>
      <c r="M137" s="405"/>
      <c r="N137" s="405"/>
      <c r="O137" s="405"/>
      <c r="P137" s="405"/>
      <c r="Q137" s="405"/>
      <c r="R137" s="405"/>
      <c r="S137" s="405"/>
      <c r="T137" s="405"/>
      <c r="U137" s="405"/>
    </row>
    <row r="138" spans="1:21" x14ac:dyDescent="0.2">
      <c r="A138" s="405"/>
      <c r="C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</row>
    <row r="139" spans="1:21" x14ac:dyDescent="0.2">
      <c r="A139" s="405"/>
      <c r="C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</row>
    <row r="140" spans="1:21" x14ac:dyDescent="0.2">
      <c r="A140" s="405"/>
      <c r="C140" s="405"/>
      <c r="L140" s="405"/>
      <c r="M140" s="405"/>
      <c r="N140" s="405"/>
      <c r="O140" s="405"/>
      <c r="P140" s="405"/>
      <c r="Q140" s="405"/>
      <c r="R140" s="405"/>
      <c r="S140" s="405"/>
      <c r="T140" s="405"/>
      <c r="U140" s="405"/>
    </row>
    <row r="141" spans="1:21" x14ac:dyDescent="0.2">
      <c r="A141" s="405"/>
      <c r="C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5"/>
    </row>
    <row r="142" spans="1:21" x14ac:dyDescent="0.2">
      <c r="A142" s="405"/>
      <c r="C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</row>
    <row r="143" spans="1:21" x14ac:dyDescent="0.2">
      <c r="A143" s="405"/>
      <c r="C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</row>
    <row r="144" spans="1:21" x14ac:dyDescent="0.2">
      <c r="A144" s="405"/>
      <c r="C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</row>
    <row r="145" spans="1:21" x14ac:dyDescent="0.2">
      <c r="A145" s="405"/>
      <c r="C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</row>
    <row r="146" spans="1:21" x14ac:dyDescent="0.2">
      <c r="A146" s="405"/>
      <c r="C146" s="405"/>
      <c r="L146" s="405"/>
      <c r="M146" s="405"/>
      <c r="N146" s="405"/>
      <c r="O146" s="405"/>
      <c r="P146" s="405"/>
      <c r="Q146" s="405"/>
      <c r="R146" s="405"/>
      <c r="S146" s="405"/>
      <c r="T146" s="405"/>
      <c r="U146" s="405"/>
    </row>
    <row r="147" spans="1:21" x14ac:dyDescent="0.2">
      <c r="A147" s="405"/>
      <c r="C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</row>
    <row r="148" spans="1:21" x14ac:dyDescent="0.2">
      <c r="A148" s="405"/>
      <c r="C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</row>
    <row r="149" spans="1:21" x14ac:dyDescent="0.2">
      <c r="A149" s="405"/>
      <c r="C149" s="405"/>
      <c r="L149" s="405"/>
      <c r="M149" s="405"/>
      <c r="N149" s="405"/>
      <c r="O149" s="405"/>
      <c r="P149" s="405"/>
      <c r="Q149" s="405"/>
      <c r="R149" s="405"/>
      <c r="S149" s="405"/>
      <c r="T149" s="405"/>
      <c r="U149" s="405"/>
    </row>
    <row r="150" spans="1:21" x14ac:dyDescent="0.2">
      <c r="A150" s="405"/>
      <c r="C150" s="405"/>
      <c r="L150" s="405"/>
      <c r="M150" s="405"/>
      <c r="N150" s="405"/>
      <c r="O150" s="405"/>
      <c r="P150" s="405"/>
      <c r="Q150" s="405"/>
      <c r="R150" s="405"/>
      <c r="S150" s="405"/>
      <c r="T150" s="405"/>
      <c r="U150" s="405"/>
    </row>
    <row r="151" spans="1:21" x14ac:dyDescent="0.2">
      <c r="A151" s="405"/>
      <c r="C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</row>
    <row r="152" spans="1:21" x14ac:dyDescent="0.2">
      <c r="A152" s="405"/>
      <c r="C152" s="405"/>
      <c r="L152" s="405"/>
      <c r="M152" s="405"/>
      <c r="N152" s="405"/>
      <c r="O152" s="405"/>
      <c r="P152" s="405"/>
      <c r="Q152" s="405"/>
      <c r="R152" s="405"/>
      <c r="S152" s="405"/>
      <c r="T152" s="405"/>
      <c r="U152" s="405"/>
    </row>
    <row r="153" spans="1:21" x14ac:dyDescent="0.2">
      <c r="A153" s="405"/>
      <c r="C153" s="405"/>
      <c r="L153" s="405"/>
      <c r="M153" s="405"/>
      <c r="N153" s="405"/>
      <c r="O153" s="405"/>
      <c r="P153" s="405"/>
      <c r="Q153" s="405"/>
      <c r="R153" s="405"/>
      <c r="S153" s="405"/>
      <c r="T153" s="405"/>
      <c r="U153" s="405"/>
    </row>
    <row r="154" spans="1:21" x14ac:dyDescent="0.2">
      <c r="A154" s="405"/>
      <c r="C154" s="405"/>
      <c r="L154" s="405"/>
      <c r="M154" s="405"/>
      <c r="N154" s="405"/>
      <c r="O154" s="405"/>
      <c r="P154" s="405"/>
      <c r="Q154" s="405"/>
      <c r="R154" s="405"/>
      <c r="S154" s="405"/>
      <c r="T154" s="405"/>
      <c r="U154" s="405"/>
    </row>
    <row r="155" spans="1:21" x14ac:dyDescent="0.2">
      <c r="A155" s="405"/>
      <c r="C155" s="405"/>
      <c r="L155" s="405"/>
      <c r="M155" s="405"/>
      <c r="N155" s="405"/>
      <c r="O155" s="405"/>
      <c r="P155" s="405"/>
      <c r="Q155" s="405"/>
      <c r="R155" s="405"/>
      <c r="S155" s="405"/>
      <c r="T155" s="405"/>
      <c r="U155" s="405"/>
    </row>
    <row r="156" spans="1:21" x14ac:dyDescent="0.2">
      <c r="A156" s="405"/>
      <c r="C156" s="405"/>
      <c r="L156" s="405"/>
      <c r="M156" s="405"/>
      <c r="N156" s="405"/>
      <c r="O156" s="405"/>
      <c r="P156" s="405"/>
      <c r="Q156" s="405"/>
      <c r="R156" s="405"/>
      <c r="S156" s="405"/>
      <c r="T156" s="405"/>
      <c r="U156" s="405"/>
    </row>
    <row r="157" spans="1:21" x14ac:dyDescent="0.2">
      <c r="A157" s="405"/>
      <c r="C157" s="405"/>
      <c r="L157" s="405"/>
      <c r="M157" s="405"/>
      <c r="N157" s="405"/>
      <c r="O157" s="405"/>
      <c r="P157" s="405"/>
      <c r="Q157" s="405"/>
      <c r="R157" s="405"/>
      <c r="S157" s="405"/>
      <c r="T157" s="405"/>
      <c r="U157" s="405"/>
    </row>
    <row r="158" spans="1:21" x14ac:dyDescent="0.2">
      <c r="A158" s="405"/>
      <c r="C158" s="405"/>
      <c r="L158" s="405"/>
      <c r="M158" s="405"/>
      <c r="N158" s="405"/>
      <c r="O158" s="405"/>
      <c r="P158" s="405"/>
      <c r="Q158" s="405"/>
      <c r="R158" s="405"/>
      <c r="S158" s="405"/>
      <c r="T158" s="405"/>
      <c r="U158" s="405"/>
    </row>
    <row r="159" spans="1:21" x14ac:dyDescent="0.2">
      <c r="A159" s="405"/>
      <c r="C159" s="405"/>
      <c r="L159" s="405"/>
      <c r="M159" s="405"/>
      <c r="N159" s="405"/>
      <c r="O159" s="405"/>
      <c r="P159" s="405"/>
      <c r="Q159" s="405"/>
      <c r="R159" s="405"/>
      <c r="S159" s="405"/>
      <c r="T159" s="405"/>
      <c r="U159" s="405"/>
    </row>
    <row r="160" spans="1:21" x14ac:dyDescent="0.2">
      <c r="A160" s="405"/>
      <c r="C160" s="405"/>
      <c r="L160" s="405"/>
      <c r="M160" s="405"/>
      <c r="N160" s="405"/>
      <c r="O160" s="405"/>
      <c r="P160" s="405"/>
      <c r="Q160" s="405"/>
      <c r="R160" s="405"/>
      <c r="S160" s="405"/>
      <c r="T160" s="405"/>
      <c r="U160" s="405"/>
    </row>
    <row r="161" spans="1:21" x14ac:dyDescent="0.2">
      <c r="A161" s="405"/>
      <c r="C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</row>
    <row r="162" spans="1:21" x14ac:dyDescent="0.2">
      <c r="A162" s="405"/>
      <c r="C162" s="405"/>
      <c r="L162" s="405"/>
      <c r="M162" s="405"/>
      <c r="N162" s="405"/>
      <c r="O162" s="405"/>
      <c r="P162" s="405"/>
      <c r="Q162" s="405"/>
      <c r="R162" s="405"/>
      <c r="S162" s="405"/>
      <c r="T162" s="405"/>
      <c r="U162" s="405"/>
    </row>
    <row r="163" spans="1:21" x14ac:dyDescent="0.2">
      <c r="A163" s="405"/>
      <c r="C163" s="405"/>
      <c r="L163" s="405"/>
      <c r="M163" s="405"/>
      <c r="N163" s="405"/>
      <c r="O163" s="405"/>
      <c r="P163" s="405"/>
      <c r="Q163" s="405"/>
      <c r="R163" s="405"/>
      <c r="S163" s="405"/>
      <c r="T163" s="405"/>
      <c r="U163" s="405"/>
    </row>
    <row r="164" spans="1:21" x14ac:dyDescent="0.2">
      <c r="A164" s="405"/>
      <c r="C164" s="405"/>
      <c r="L164" s="405"/>
      <c r="M164" s="405"/>
      <c r="N164" s="405"/>
      <c r="O164" s="405"/>
      <c r="P164" s="405"/>
      <c r="Q164" s="405"/>
      <c r="R164" s="405"/>
      <c r="S164" s="405"/>
      <c r="T164" s="405"/>
      <c r="U164" s="405"/>
    </row>
    <row r="165" spans="1:21" x14ac:dyDescent="0.2">
      <c r="A165" s="405"/>
      <c r="C165" s="405"/>
      <c r="L165" s="405"/>
      <c r="M165" s="405"/>
      <c r="N165" s="405"/>
      <c r="O165" s="405"/>
      <c r="P165" s="405"/>
      <c r="Q165" s="405"/>
      <c r="R165" s="405"/>
      <c r="S165" s="405"/>
      <c r="T165" s="405"/>
      <c r="U165" s="405"/>
    </row>
    <row r="166" spans="1:21" x14ac:dyDescent="0.2">
      <c r="A166" s="405"/>
      <c r="C166" s="405"/>
      <c r="L166" s="405"/>
      <c r="M166" s="405"/>
      <c r="N166" s="405"/>
      <c r="O166" s="405"/>
      <c r="P166" s="405"/>
      <c r="Q166" s="405"/>
      <c r="R166" s="405"/>
      <c r="S166" s="405"/>
      <c r="T166" s="405"/>
      <c r="U166" s="405"/>
    </row>
    <row r="167" spans="1:21" x14ac:dyDescent="0.2">
      <c r="A167" s="405"/>
      <c r="C167" s="405"/>
      <c r="L167" s="405"/>
      <c r="M167" s="405"/>
      <c r="N167" s="405"/>
      <c r="O167" s="405"/>
      <c r="P167" s="405"/>
      <c r="Q167" s="405"/>
      <c r="R167" s="405"/>
      <c r="S167" s="405"/>
      <c r="T167" s="405"/>
      <c r="U167" s="405"/>
    </row>
    <row r="168" spans="1:21" x14ac:dyDescent="0.2">
      <c r="A168" s="405"/>
      <c r="C168" s="405"/>
      <c r="L168" s="405"/>
      <c r="M168" s="405"/>
      <c r="N168" s="405"/>
      <c r="O168" s="405"/>
      <c r="P168" s="405"/>
      <c r="Q168" s="405"/>
      <c r="R168" s="405"/>
      <c r="S168" s="405"/>
      <c r="T168" s="405"/>
      <c r="U168" s="405"/>
    </row>
    <row r="169" spans="1:21" x14ac:dyDescent="0.2">
      <c r="A169" s="405"/>
      <c r="C169" s="405"/>
      <c r="L169" s="405"/>
      <c r="M169" s="405"/>
      <c r="N169" s="405"/>
      <c r="O169" s="405"/>
      <c r="P169" s="405"/>
      <c r="Q169" s="405"/>
      <c r="R169" s="405"/>
      <c r="S169" s="405"/>
      <c r="T169" s="405"/>
      <c r="U169" s="405"/>
    </row>
    <row r="170" spans="1:21" x14ac:dyDescent="0.2">
      <c r="A170" s="405"/>
      <c r="C170" s="405"/>
      <c r="L170" s="405"/>
      <c r="M170" s="405"/>
      <c r="N170" s="405"/>
      <c r="O170" s="405"/>
      <c r="P170" s="405"/>
      <c r="Q170" s="405"/>
      <c r="R170" s="405"/>
      <c r="S170" s="405"/>
      <c r="T170" s="405"/>
      <c r="U170" s="405"/>
    </row>
    <row r="171" spans="1:21" x14ac:dyDescent="0.2">
      <c r="A171" s="405"/>
      <c r="C171" s="405"/>
      <c r="L171" s="405"/>
      <c r="M171" s="405"/>
      <c r="N171" s="405"/>
      <c r="O171" s="405"/>
      <c r="P171" s="405"/>
      <c r="Q171" s="405"/>
      <c r="R171" s="405"/>
      <c r="S171" s="405"/>
      <c r="T171" s="405"/>
      <c r="U171" s="405"/>
    </row>
    <row r="172" spans="1:21" x14ac:dyDescent="0.2">
      <c r="A172" s="405"/>
      <c r="C172" s="405"/>
      <c r="L172" s="405"/>
      <c r="M172" s="405"/>
      <c r="N172" s="405"/>
      <c r="O172" s="405"/>
      <c r="P172" s="405"/>
      <c r="Q172" s="405"/>
      <c r="R172" s="405"/>
      <c r="S172" s="405"/>
      <c r="T172" s="405"/>
      <c r="U172" s="405"/>
    </row>
    <row r="173" spans="1:21" x14ac:dyDescent="0.2">
      <c r="A173" s="405"/>
      <c r="C173" s="405"/>
      <c r="L173" s="405"/>
      <c r="M173" s="405"/>
      <c r="N173" s="405"/>
      <c r="O173" s="405"/>
      <c r="P173" s="405"/>
      <c r="Q173" s="405"/>
      <c r="R173" s="405"/>
      <c r="S173" s="405"/>
      <c r="T173" s="405"/>
      <c r="U173" s="405"/>
    </row>
    <row r="174" spans="1:21" x14ac:dyDescent="0.2">
      <c r="A174" s="405"/>
      <c r="C174" s="405"/>
      <c r="L174" s="405"/>
      <c r="M174" s="405"/>
      <c r="N174" s="405"/>
      <c r="O174" s="405"/>
      <c r="P174" s="405"/>
      <c r="Q174" s="405"/>
      <c r="R174" s="405"/>
      <c r="S174" s="405"/>
      <c r="T174" s="405"/>
      <c r="U174" s="405"/>
    </row>
    <row r="175" spans="1:21" x14ac:dyDescent="0.2">
      <c r="A175" s="405"/>
      <c r="C175" s="405"/>
      <c r="L175" s="405"/>
      <c r="M175" s="405"/>
      <c r="N175" s="405"/>
      <c r="O175" s="405"/>
      <c r="P175" s="405"/>
      <c r="Q175" s="405"/>
      <c r="R175" s="405"/>
      <c r="S175" s="405"/>
      <c r="T175" s="405"/>
      <c r="U175" s="405"/>
    </row>
    <row r="176" spans="1:21" x14ac:dyDescent="0.2">
      <c r="A176" s="405"/>
      <c r="C176" s="405"/>
      <c r="L176" s="405"/>
      <c r="M176" s="405"/>
      <c r="N176" s="405"/>
      <c r="O176" s="405"/>
      <c r="P176" s="405"/>
      <c r="Q176" s="405"/>
      <c r="R176" s="405"/>
      <c r="S176" s="405"/>
      <c r="T176" s="405"/>
      <c r="U176" s="405"/>
    </row>
    <row r="177" spans="1:21" x14ac:dyDescent="0.2">
      <c r="A177" s="405"/>
      <c r="C177" s="405"/>
      <c r="L177" s="405"/>
      <c r="M177" s="405"/>
      <c r="N177" s="405"/>
      <c r="O177" s="405"/>
      <c r="P177" s="405"/>
      <c r="Q177" s="405"/>
      <c r="R177" s="405"/>
      <c r="S177" s="405"/>
      <c r="T177" s="405"/>
      <c r="U177" s="405"/>
    </row>
    <row r="178" spans="1:21" x14ac:dyDescent="0.2">
      <c r="A178" s="405"/>
      <c r="C178" s="405"/>
      <c r="L178" s="405"/>
      <c r="M178" s="405"/>
      <c r="N178" s="405"/>
      <c r="O178" s="405"/>
      <c r="P178" s="405"/>
      <c r="Q178" s="405"/>
      <c r="R178" s="405"/>
      <c r="S178" s="405"/>
      <c r="T178" s="405"/>
      <c r="U178" s="405"/>
    </row>
    <row r="179" spans="1:21" x14ac:dyDescent="0.2">
      <c r="A179" s="405"/>
      <c r="C179" s="405"/>
      <c r="L179" s="405"/>
      <c r="M179" s="405"/>
      <c r="N179" s="405"/>
      <c r="O179" s="405"/>
      <c r="P179" s="405"/>
      <c r="Q179" s="405"/>
      <c r="R179" s="405"/>
      <c r="S179" s="405"/>
      <c r="T179" s="405"/>
      <c r="U179" s="405"/>
    </row>
    <row r="180" spans="1:21" x14ac:dyDescent="0.2">
      <c r="A180" s="405"/>
      <c r="C180" s="405"/>
      <c r="L180" s="405"/>
      <c r="M180" s="405"/>
      <c r="N180" s="405"/>
      <c r="O180" s="405"/>
      <c r="P180" s="405"/>
      <c r="Q180" s="405"/>
      <c r="R180" s="405"/>
      <c r="S180" s="405"/>
      <c r="T180" s="405"/>
      <c r="U180" s="405"/>
    </row>
    <row r="181" spans="1:21" x14ac:dyDescent="0.2">
      <c r="A181" s="405"/>
      <c r="C181" s="405"/>
      <c r="L181" s="405"/>
      <c r="M181" s="405"/>
      <c r="N181" s="405"/>
      <c r="O181" s="405"/>
      <c r="P181" s="405"/>
      <c r="Q181" s="405"/>
      <c r="R181" s="405"/>
      <c r="S181" s="405"/>
      <c r="T181" s="405"/>
      <c r="U181" s="405"/>
    </row>
    <row r="182" spans="1:21" x14ac:dyDescent="0.2">
      <c r="A182" s="405"/>
      <c r="C182" s="405"/>
      <c r="L182" s="405"/>
      <c r="M182" s="405"/>
      <c r="N182" s="405"/>
      <c r="O182" s="405"/>
      <c r="P182" s="405"/>
      <c r="Q182" s="405"/>
      <c r="R182" s="405"/>
      <c r="S182" s="405"/>
      <c r="T182" s="405"/>
      <c r="U182" s="405"/>
    </row>
    <row r="183" spans="1:21" x14ac:dyDescent="0.2">
      <c r="A183" s="405"/>
      <c r="C183" s="405"/>
      <c r="L183" s="405"/>
      <c r="M183" s="405"/>
      <c r="N183" s="405"/>
      <c r="O183" s="405"/>
      <c r="P183" s="405"/>
      <c r="Q183" s="405"/>
      <c r="R183" s="405"/>
      <c r="S183" s="405"/>
      <c r="T183" s="405"/>
      <c r="U183" s="405"/>
    </row>
    <row r="184" spans="1:21" x14ac:dyDescent="0.2">
      <c r="A184" s="405"/>
      <c r="C184" s="405"/>
      <c r="L184" s="405"/>
      <c r="M184" s="405"/>
      <c r="N184" s="405"/>
      <c r="O184" s="405"/>
      <c r="P184" s="405"/>
      <c r="Q184" s="405"/>
      <c r="R184" s="405"/>
      <c r="S184" s="405"/>
      <c r="T184" s="405"/>
      <c r="U184" s="405"/>
    </row>
    <row r="185" spans="1:21" x14ac:dyDescent="0.2">
      <c r="A185" s="405"/>
      <c r="C185" s="405"/>
      <c r="L185" s="405"/>
      <c r="M185" s="405"/>
      <c r="N185" s="405"/>
      <c r="O185" s="405"/>
      <c r="P185" s="405"/>
      <c r="Q185" s="405"/>
      <c r="R185" s="405"/>
      <c r="S185" s="405"/>
      <c r="T185" s="405"/>
      <c r="U185" s="405"/>
    </row>
    <row r="186" spans="1:21" x14ac:dyDescent="0.2">
      <c r="A186" s="405"/>
      <c r="C186" s="405"/>
      <c r="L186" s="405"/>
      <c r="M186" s="405"/>
      <c r="N186" s="405"/>
      <c r="O186" s="405"/>
      <c r="P186" s="405"/>
      <c r="Q186" s="405"/>
      <c r="R186" s="405"/>
      <c r="S186" s="405"/>
      <c r="T186" s="405"/>
      <c r="U186" s="405"/>
    </row>
    <row r="187" spans="1:21" x14ac:dyDescent="0.2">
      <c r="A187" s="405"/>
      <c r="C187" s="405"/>
      <c r="L187" s="405"/>
      <c r="M187" s="405"/>
      <c r="N187" s="405"/>
      <c r="O187" s="405"/>
      <c r="P187" s="405"/>
      <c r="Q187" s="405"/>
      <c r="R187" s="405"/>
      <c r="S187" s="405"/>
      <c r="T187" s="405"/>
      <c r="U187" s="405"/>
    </row>
    <row r="188" spans="1:21" x14ac:dyDescent="0.2">
      <c r="A188" s="405"/>
      <c r="C188" s="405"/>
      <c r="L188" s="405"/>
      <c r="M188" s="405"/>
      <c r="N188" s="405"/>
      <c r="O188" s="405"/>
      <c r="P188" s="405"/>
      <c r="Q188" s="405"/>
      <c r="R188" s="405"/>
      <c r="S188" s="405"/>
      <c r="T188" s="405"/>
      <c r="U188" s="405"/>
    </row>
    <row r="189" spans="1:21" x14ac:dyDescent="0.2">
      <c r="A189" s="405"/>
      <c r="C189" s="405"/>
      <c r="L189" s="405"/>
      <c r="M189" s="405"/>
      <c r="N189" s="405"/>
      <c r="O189" s="405"/>
      <c r="P189" s="405"/>
      <c r="Q189" s="405"/>
      <c r="R189" s="405"/>
      <c r="S189" s="405"/>
      <c r="T189" s="405"/>
      <c r="U189" s="405"/>
    </row>
    <row r="190" spans="1:21" x14ac:dyDescent="0.2">
      <c r="A190" s="405"/>
      <c r="C190" s="405"/>
      <c r="L190" s="405"/>
      <c r="M190" s="405"/>
      <c r="N190" s="405"/>
      <c r="O190" s="405"/>
      <c r="P190" s="405"/>
      <c r="Q190" s="405"/>
      <c r="R190" s="405"/>
      <c r="S190" s="405"/>
      <c r="T190" s="405"/>
      <c r="U190" s="405"/>
    </row>
    <row r="191" spans="1:21" x14ac:dyDescent="0.2">
      <c r="A191" s="405"/>
      <c r="C191" s="405"/>
      <c r="L191" s="405"/>
      <c r="M191" s="405"/>
      <c r="N191" s="405"/>
      <c r="O191" s="405"/>
      <c r="P191" s="405"/>
      <c r="Q191" s="405"/>
      <c r="R191" s="405"/>
      <c r="S191" s="405"/>
      <c r="T191" s="405"/>
      <c r="U191" s="405"/>
    </row>
    <row r="192" spans="1:21" x14ac:dyDescent="0.2">
      <c r="A192" s="405"/>
      <c r="C192" s="405"/>
      <c r="L192" s="405"/>
      <c r="M192" s="405"/>
      <c r="N192" s="405"/>
      <c r="O192" s="405"/>
      <c r="P192" s="405"/>
      <c r="Q192" s="405"/>
      <c r="R192" s="405"/>
      <c r="S192" s="405"/>
      <c r="T192" s="405"/>
      <c r="U192" s="405"/>
    </row>
    <row r="193" spans="1:21" x14ac:dyDescent="0.2">
      <c r="A193" s="405"/>
      <c r="C193" s="405"/>
      <c r="L193" s="405"/>
      <c r="M193" s="405"/>
      <c r="N193" s="405"/>
      <c r="O193" s="405"/>
      <c r="P193" s="405"/>
      <c r="Q193" s="405"/>
      <c r="R193" s="405"/>
      <c r="S193" s="405"/>
      <c r="T193" s="405"/>
      <c r="U193" s="405"/>
    </row>
    <row r="194" spans="1:21" x14ac:dyDescent="0.2">
      <c r="A194" s="405"/>
      <c r="C194" s="405"/>
      <c r="L194" s="405"/>
      <c r="M194" s="405"/>
      <c r="N194" s="405"/>
      <c r="O194" s="405"/>
      <c r="P194" s="405"/>
      <c r="Q194" s="405"/>
      <c r="R194" s="405"/>
      <c r="S194" s="405"/>
      <c r="T194" s="405"/>
      <c r="U194" s="405"/>
    </row>
    <row r="195" spans="1:21" x14ac:dyDescent="0.2">
      <c r="A195" s="405"/>
      <c r="C195" s="405"/>
      <c r="L195" s="405"/>
      <c r="M195" s="405"/>
      <c r="N195" s="405"/>
      <c r="O195" s="405"/>
      <c r="P195" s="405"/>
      <c r="Q195" s="405"/>
      <c r="R195" s="405"/>
      <c r="S195" s="405"/>
      <c r="T195" s="405"/>
      <c r="U195" s="405"/>
    </row>
    <row r="196" spans="1:21" x14ac:dyDescent="0.2">
      <c r="A196" s="405"/>
      <c r="C196" s="405"/>
      <c r="L196" s="405"/>
      <c r="M196" s="405"/>
      <c r="N196" s="405"/>
      <c r="O196" s="405"/>
      <c r="P196" s="405"/>
      <c r="Q196" s="405"/>
      <c r="R196" s="405"/>
      <c r="S196" s="405"/>
      <c r="T196" s="405"/>
      <c r="U196" s="405"/>
    </row>
    <row r="197" spans="1:21" x14ac:dyDescent="0.2">
      <c r="A197" s="405"/>
      <c r="C197" s="405"/>
      <c r="L197" s="405"/>
      <c r="M197" s="405"/>
      <c r="N197" s="405"/>
      <c r="O197" s="405"/>
      <c r="P197" s="405"/>
      <c r="Q197" s="405"/>
      <c r="R197" s="405"/>
      <c r="S197" s="405"/>
      <c r="T197" s="405"/>
      <c r="U197" s="405"/>
    </row>
    <row r="198" spans="1:21" x14ac:dyDescent="0.2">
      <c r="A198" s="405"/>
      <c r="C198" s="405"/>
      <c r="L198" s="405"/>
      <c r="M198" s="405"/>
      <c r="N198" s="405"/>
      <c r="O198" s="405"/>
      <c r="P198" s="405"/>
      <c r="Q198" s="405"/>
      <c r="R198" s="405"/>
      <c r="S198" s="405"/>
      <c r="T198" s="405"/>
      <c r="U198" s="405"/>
    </row>
    <row r="199" spans="1:21" x14ac:dyDescent="0.2">
      <c r="A199" s="405"/>
      <c r="C199" s="405"/>
      <c r="L199" s="405"/>
      <c r="M199" s="405"/>
      <c r="N199" s="405"/>
      <c r="O199" s="405"/>
      <c r="P199" s="405"/>
      <c r="Q199" s="405"/>
      <c r="R199" s="405"/>
      <c r="S199" s="405"/>
      <c r="T199" s="405"/>
      <c r="U199" s="405"/>
    </row>
    <row r="200" spans="1:21" x14ac:dyDescent="0.2">
      <c r="A200" s="405"/>
      <c r="C200" s="405"/>
      <c r="L200" s="405"/>
      <c r="M200" s="405"/>
      <c r="N200" s="405"/>
      <c r="O200" s="405"/>
      <c r="P200" s="405"/>
      <c r="Q200" s="405"/>
      <c r="R200" s="405"/>
      <c r="S200" s="405"/>
      <c r="T200" s="405"/>
      <c r="U200" s="405"/>
    </row>
    <row r="201" spans="1:21" x14ac:dyDescent="0.2">
      <c r="A201" s="405"/>
      <c r="C201" s="405"/>
      <c r="L201" s="405"/>
      <c r="M201" s="405"/>
      <c r="N201" s="405"/>
      <c r="O201" s="405"/>
      <c r="P201" s="405"/>
      <c r="Q201" s="405"/>
      <c r="R201" s="405"/>
      <c r="S201" s="405"/>
      <c r="T201" s="405"/>
      <c r="U201" s="405"/>
    </row>
    <row r="202" spans="1:21" x14ac:dyDescent="0.2">
      <c r="A202" s="405"/>
      <c r="C202" s="405"/>
      <c r="L202" s="405"/>
      <c r="M202" s="405"/>
      <c r="N202" s="405"/>
      <c r="O202" s="405"/>
      <c r="P202" s="405"/>
      <c r="Q202" s="405"/>
      <c r="R202" s="405"/>
      <c r="S202" s="405"/>
      <c r="T202" s="405"/>
      <c r="U202" s="405"/>
    </row>
    <row r="203" spans="1:21" x14ac:dyDescent="0.2">
      <c r="A203" s="405"/>
      <c r="C203" s="405"/>
      <c r="L203" s="405"/>
      <c r="M203" s="405"/>
      <c r="N203" s="405"/>
      <c r="O203" s="405"/>
      <c r="P203" s="405"/>
      <c r="Q203" s="405"/>
      <c r="R203" s="405"/>
      <c r="S203" s="405"/>
      <c r="T203" s="405"/>
      <c r="U203" s="405"/>
    </row>
    <row r="204" spans="1:21" x14ac:dyDescent="0.2">
      <c r="A204" s="405"/>
      <c r="C204" s="405"/>
      <c r="L204" s="405"/>
      <c r="M204" s="405"/>
      <c r="N204" s="405"/>
      <c r="O204" s="405"/>
      <c r="P204" s="405"/>
      <c r="Q204" s="405"/>
      <c r="R204" s="405"/>
      <c r="S204" s="405"/>
      <c r="T204" s="405"/>
      <c r="U204" s="405"/>
    </row>
    <row r="205" spans="1:21" x14ac:dyDescent="0.2">
      <c r="A205" s="405"/>
      <c r="C205" s="405"/>
      <c r="L205" s="405"/>
      <c r="M205" s="405"/>
      <c r="N205" s="405"/>
      <c r="O205" s="405"/>
      <c r="P205" s="405"/>
      <c r="Q205" s="405"/>
      <c r="R205" s="405"/>
      <c r="S205" s="405"/>
      <c r="T205" s="405"/>
      <c r="U205" s="405"/>
    </row>
    <row r="206" spans="1:21" x14ac:dyDescent="0.2">
      <c r="A206" s="405"/>
      <c r="C206" s="405"/>
      <c r="L206" s="405"/>
      <c r="M206" s="405"/>
      <c r="N206" s="405"/>
      <c r="O206" s="405"/>
      <c r="P206" s="405"/>
      <c r="Q206" s="405"/>
      <c r="R206" s="405"/>
      <c r="S206" s="405"/>
      <c r="T206" s="405"/>
      <c r="U206" s="405"/>
    </row>
    <row r="207" spans="1:21" x14ac:dyDescent="0.2">
      <c r="A207" s="405"/>
      <c r="C207" s="405"/>
      <c r="L207" s="405"/>
      <c r="M207" s="405"/>
      <c r="N207" s="405"/>
      <c r="O207" s="405"/>
      <c r="P207" s="405"/>
      <c r="Q207" s="405"/>
      <c r="R207" s="405"/>
      <c r="S207" s="405"/>
      <c r="T207" s="405"/>
      <c r="U207" s="405"/>
    </row>
    <row r="208" spans="1:21" x14ac:dyDescent="0.2">
      <c r="A208" s="405"/>
      <c r="C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</row>
    <row r="209" spans="1:21" x14ac:dyDescent="0.2">
      <c r="A209" s="405"/>
      <c r="C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</row>
    <row r="210" spans="1:21" x14ac:dyDescent="0.2">
      <c r="A210" s="405"/>
      <c r="C210" s="405"/>
      <c r="L210" s="405"/>
      <c r="M210" s="405"/>
      <c r="N210" s="405"/>
      <c r="O210" s="405"/>
      <c r="P210" s="405"/>
      <c r="Q210" s="405"/>
      <c r="R210" s="405"/>
      <c r="S210" s="405"/>
      <c r="T210" s="405"/>
      <c r="U210" s="405"/>
    </row>
    <row r="211" spans="1:21" x14ac:dyDescent="0.2">
      <c r="A211" s="405"/>
      <c r="C211" s="405"/>
      <c r="L211" s="405"/>
      <c r="M211" s="405"/>
      <c r="N211" s="405"/>
      <c r="O211" s="405"/>
      <c r="P211" s="405"/>
      <c r="Q211" s="405"/>
      <c r="R211" s="405"/>
      <c r="S211" s="405"/>
      <c r="T211" s="405"/>
      <c r="U211" s="405"/>
    </row>
    <row r="212" spans="1:21" x14ac:dyDescent="0.2">
      <c r="A212" s="405"/>
      <c r="C212" s="405"/>
      <c r="L212" s="405"/>
      <c r="M212" s="405"/>
      <c r="N212" s="405"/>
      <c r="O212" s="405"/>
      <c r="P212" s="405"/>
      <c r="Q212" s="405"/>
      <c r="R212" s="405"/>
      <c r="S212" s="405"/>
      <c r="T212" s="405"/>
      <c r="U212" s="405"/>
    </row>
    <row r="213" spans="1:21" x14ac:dyDescent="0.2">
      <c r="A213" s="405"/>
      <c r="C213" s="405"/>
      <c r="L213" s="405"/>
      <c r="M213" s="405"/>
      <c r="N213" s="405"/>
      <c r="O213" s="405"/>
      <c r="P213" s="405"/>
      <c r="Q213" s="405"/>
      <c r="R213" s="405"/>
      <c r="S213" s="405"/>
      <c r="T213" s="405"/>
      <c r="U213" s="405"/>
    </row>
  </sheetData>
  <mergeCells count="34">
    <mergeCell ref="G100:H100"/>
    <mergeCell ref="G102:H104"/>
    <mergeCell ref="G106:H108"/>
    <mergeCell ref="G110:H112"/>
    <mergeCell ref="G79:H79"/>
    <mergeCell ref="G80:H80"/>
    <mergeCell ref="G82:H84"/>
    <mergeCell ref="G86:H88"/>
    <mergeCell ref="G90:H92"/>
    <mergeCell ref="G99:H99"/>
    <mergeCell ref="G74:H76"/>
    <mergeCell ref="G40:H42"/>
    <mergeCell ref="D44:K44"/>
    <mergeCell ref="G47:H47"/>
    <mergeCell ref="G48:H48"/>
    <mergeCell ref="G50:H52"/>
    <mergeCell ref="G54:H56"/>
    <mergeCell ref="G58:H60"/>
    <mergeCell ref="G63:H63"/>
    <mergeCell ref="G64:H64"/>
    <mergeCell ref="G66:H68"/>
    <mergeCell ref="G70:H72"/>
    <mergeCell ref="G36:H38"/>
    <mergeCell ref="G4:H4"/>
    <mergeCell ref="G5:H5"/>
    <mergeCell ref="G7:H9"/>
    <mergeCell ref="G11:H13"/>
    <mergeCell ref="G16:H16"/>
    <mergeCell ref="G17:H17"/>
    <mergeCell ref="G19:H21"/>
    <mergeCell ref="G23:H25"/>
    <mergeCell ref="G29:H29"/>
    <mergeCell ref="G30:H30"/>
    <mergeCell ref="G32:H34"/>
  </mergeCells>
  <conditionalFormatting sqref="J58:J60">
    <cfRule type="cellIs" dxfId="1114" priority="222" stopIfTrue="1" operator="between">
      <formula>200</formula>
      <formula>300</formula>
    </cfRule>
  </conditionalFormatting>
  <conditionalFormatting sqref="J57">
    <cfRule type="cellIs" dxfId="1113" priority="221" stopIfTrue="1" operator="between">
      <formula>200</formula>
      <formula>300</formula>
    </cfRule>
  </conditionalFormatting>
  <conditionalFormatting sqref="I73 I69">
    <cfRule type="cellIs" dxfId="1112" priority="220" stopIfTrue="1" operator="between">
      <formula>200</formula>
      <formula>300</formula>
    </cfRule>
  </conditionalFormatting>
  <conditionalFormatting sqref="J74:J77 J70:J72">
    <cfRule type="cellIs" dxfId="1111" priority="219" stopIfTrue="1" operator="between">
      <formula>200</formula>
      <formula>300</formula>
    </cfRule>
  </conditionalFormatting>
  <conditionalFormatting sqref="J73 J69">
    <cfRule type="cellIs" dxfId="1110" priority="218" stopIfTrue="1" operator="between">
      <formula>200</formula>
      <formula>300</formula>
    </cfRule>
  </conditionalFormatting>
  <conditionalFormatting sqref="I81">
    <cfRule type="cellIs" dxfId="1109" priority="217" stopIfTrue="1" operator="between">
      <formula>200</formula>
      <formula>300</formula>
    </cfRule>
  </conditionalFormatting>
  <conditionalFormatting sqref="J82:J84">
    <cfRule type="cellIs" dxfId="1108" priority="216" stopIfTrue="1" operator="between">
      <formula>200</formula>
      <formula>300</formula>
    </cfRule>
  </conditionalFormatting>
  <conditionalFormatting sqref="J81">
    <cfRule type="cellIs" dxfId="1107" priority="215" stopIfTrue="1" operator="between">
      <formula>200</formula>
      <formula>300</formula>
    </cfRule>
  </conditionalFormatting>
  <conditionalFormatting sqref="J31">
    <cfRule type="cellIs" dxfId="1106" priority="214" stopIfTrue="1" operator="between">
      <formula>200</formula>
      <formula>300</formula>
    </cfRule>
  </conditionalFormatting>
  <conditionalFormatting sqref="I89 I85">
    <cfRule type="cellIs" dxfId="1105" priority="213" stopIfTrue="1" operator="between">
      <formula>200</formula>
      <formula>300</formula>
    </cfRule>
  </conditionalFormatting>
  <conditionalFormatting sqref="I31">
    <cfRule type="cellIs" dxfId="1104" priority="212" stopIfTrue="1" operator="between">
      <formula>200</formula>
      <formula>300</formula>
    </cfRule>
  </conditionalFormatting>
  <conditionalFormatting sqref="J90:J92 J86:J88">
    <cfRule type="cellIs" dxfId="1103" priority="211" stopIfTrue="1" operator="between">
      <formula>200</formula>
      <formula>300</formula>
    </cfRule>
  </conditionalFormatting>
  <conditionalFormatting sqref="E32:E34">
    <cfRule type="cellIs" dxfId="1102" priority="210" stopIfTrue="1" operator="between">
      <formula>200</formula>
      <formula>300</formula>
    </cfRule>
  </conditionalFormatting>
  <conditionalFormatting sqref="E31:F31">
    <cfRule type="cellIs" dxfId="1101" priority="209" stopIfTrue="1" operator="between">
      <formula>200</formula>
      <formula>300</formula>
    </cfRule>
  </conditionalFormatting>
  <conditionalFormatting sqref="F43">
    <cfRule type="cellIs" dxfId="1100" priority="208" stopIfTrue="1" operator="between">
      <formula>200</formula>
      <formula>300</formula>
    </cfRule>
  </conditionalFormatting>
  <conditionalFormatting sqref="D41 K71 K90:K91 K86:K87 K82:K83 D51 D55 D59 D33 D37">
    <cfRule type="cellIs" dxfId="1099" priority="207" stopIfTrue="1" operator="between">
      <formula>200</formula>
      <formula>300</formula>
    </cfRule>
  </conditionalFormatting>
  <conditionalFormatting sqref="J89 J85">
    <cfRule type="cellIs" dxfId="1098" priority="206" stopIfTrue="1" operator="between">
      <formula>200</formula>
      <formula>300</formula>
    </cfRule>
  </conditionalFormatting>
  <conditionalFormatting sqref="J32:J34">
    <cfRule type="cellIs" dxfId="1097" priority="205" stopIfTrue="1" operator="between">
      <formula>200</formula>
      <formula>300</formula>
    </cfRule>
  </conditionalFormatting>
  <conditionalFormatting sqref="I43">
    <cfRule type="cellIs" dxfId="1096" priority="204" stopIfTrue="1" operator="between">
      <formula>200</formula>
      <formula>300</formula>
    </cfRule>
  </conditionalFormatting>
  <conditionalFormatting sqref="E43">
    <cfRule type="cellIs" dxfId="1095" priority="203" stopIfTrue="1" operator="between">
      <formula>200</formula>
      <formula>300</formula>
    </cfRule>
  </conditionalFormatting>
  <conditionalFormatting sqref="J43">
    <cfRule type="cellIs" dxfId="1094" priority="202" stopIfTrue="1" operator="between">
      <formula>200</formula>
      <formula>300</formula>
    </cfRule>
  </conditionalFormatting>
  <conditionalFormatting sqref="J54:J56">
    <cfRule type="cellIs" dxfId="1093" priority="201" stopIfTrue="1" operator="between">
      <formula>200</formula>
      <formula>300</formula>
    </cfRule>
  </conditionalFormatting>
  <conditionalFormatting sqref="J53">
    <cfRule type="cellIs" dxfId="1092" priority="200" stopIfTrue="1" operator="between">
      <formula>200</formula>
      <formula>300</formula>
    </cfRule>
  </conditionalFormatting>
  <conditionalFormatting sqref="G31:H31">
    <cfRule type="cellIs" dxfId="1091" priority="199" stopIfTrue="1" operator="between">
      <formula>200</formula>
      <formula>300</formula>
    </cfRule>
  </conditionalFormatting>
  <conditionalFormatting sqref="G43:H43">
    <cfRule type="cellIs" dxfId="1090" priority="198" stopIfTrue="1" operator="between">
      <formula>200</formula>
      <formula>300</formula>
    </cfRule>
  </conditionalFormatting>
  <conditionalFormatting sqref="E54:E56">
    <cfRule type="cellIs" dxfId="1089" priority="197" stopIfTrue="1" operator="between">
      <formula>200</formula>
      <formula>300</formula>
    </cfRule>
  </conditionalFormatting>
  <conditionalFormatting sqref="G90:H92 G86:H88">
    <cfRule type="cellIs" dxfId="1088" priority="196" stopIfTrue="1" operator="between">
      <formula>200</formula>
      <formula>300</formula>
    </cfRule>
  </conditionalFormatting>
  <conditionalFormatting sqref="G89:H89 G85:H85">
    <cfRule type="cellIs" dxfId="1087" priority="195" stopIfTrue="1" operator="between">
      <formula>200</formula>
      <formula>300</formula>
    </cfRule>
  </conditionalFormatting>
  <conditionalFormatting sqref="I77">
    <cfRule type="cellIs" dxfId="1086" priority="194" stopIfTrue="1" operator="between">
      <formula>200</formula>
      <formula>300</formula>
    </cfRule>
  </conditionalFormatting>
  <conditionalFormatting sqref="I65 I49 I53">
    <cfRule type="cellIs" dxfId="1085" priority="193" stopIfTrue="1" operator="between">
      <formula>200</formula>
      <formula>300</formula>
    </cfRule>
  </conditionalFormatting>
  <conditionalFormatting sqref="J66:J68">
    <cfRule type="cellIs" dxfId="1084" priority="192" stopIfTrue="1" operator="between">
      <formula>200</formula>
      <formula>300</formula>
    </cfRule>
  </conditionalFormatting>
  <conditionalFormatting sqref="J65">
    <cfRule type="cellIs" dxfId="1083" priority="191" stopIfTrue="1" operator="between">
      <formula>200</formula>
      <formula>300</formula>
    </cfRule>
  </conditionalFormatting>
  <conditionalFormatting sqref="K65">
    <cfRule type="cellIs" dxfId="1082" priority="190" stopIfTrue="1" operator="between">
      <formula>200</formula>
      <formula>300</formula>
    </cfRule>
  </conditionalFormatting>
  <conditionalFormatting sqref="K66:K67">
    <cfRule type="cellIs" dxfId="1081" priority="189" stopIfTrue="1" operator="between">
      <formula>200</formula>
      <formula>300</formula>
    </cfRule>
  </conditionalFormatting>
  <conditionalFormatting sqref="K73 K69">
    <cfRule type="cellIs" dxfId="1080" priority="188" stopIfTrue="1" operator="between">
      <formula>200</formula>
      <formula>300</formula>
    </cfRule>
  </conditionalFormatting>
  <conditionalFormatting sqref="K74:K75">
    <cfRule type="cellIs" dxfId="1079" priority="187" stopIfTrue="1" operator="between">
      <formula>200</formula>
      <formula>300</formula>
    </cfRule>
  </conditionalFormatting>
  <conditionalFormatting sqref="K81">
    <cfRule type="cellIs" dxfId="1078" priority="186" stopIfTrue="1" operator="between">
      <formula>200</formula>
      <formula>300</formula>
    </cfRule>
  </conditionalFormatting>
  <conditionalFormatting sqref="G32:H34">
    <cfRule type="cellIs" dxfId="1077" priority="185" stopIfTrue="1" operator="between">
      <formula>200</formula>
      <formula>300</formula>
    </cfRule>
  </conditionalFormatting>
  <conditionalFormatting sqref="K89 K85">
    <cfRule type="cellIs" dxfId="1076" priority="184" stopIfTrue="1" operator="between">
      <formula>200</formula>
      <formula>300</formula>
    </cfRule>
  </conditionalFormatting>
  <conditionalFormatting sqref="G58">
    <cfRule type="cellIs" dxfId="1075" priority="183" stopIfTrue="1" operator="between">
      <formula>200</formula>
      <formula>300</formula>
    </cfRule>
  </conditionalFormatting>
  <conditionalFormatting sqref="G81:H81">
    <cfRule type="cellIs" dxfId="1074" priority="182" stopIfTrue="1" operator="between">
      <formula>200</formula>
      <formula>300</formula>
    </cfRule>
  </conditionalFormatting>
  <conditionalFormatting sqref="G57:H57">
    <cfRule type="cellIs" dxfId="1073" priority="181" stopIfTrue="1" operator="between">
      <formula>200</formula>
      <formula>300</formula>
    </cfRule>
  </conditionalFormatting>
  <conditionalFormatting sqref="G66:H68">
    <cfRule type="cellIs" dxfId="1072" priority="180" stopIfTrue="1" operator="between">
      <formula>200</formula>
      <formula>300</formula>
    </cfRule>
  </conditionalFormatting>
  <conditionalFormatting sqref="G65:H65">
    <cfRule type="cellIs" dxfId="1071" priority="179" stopIfTrue="1" operator="between">
      <formula>200</formula>
      <formula>300</formula>
    </cfRule>
  </conditionalFormatting>
  <conditionalFormatting sqref="G54:H56">
    <cfRule type="cellIs" dxfId="1070" priority="178" stopIfTrue="1" operator="between">
      <formula>200</formula>
      <formula>300</formula>
    </cfRule>
  </conditionalFormatting>
  <conditionalFormatting sqref="G53:H53">
    <cfRule type="cellIs" dxfId="1069" priority="177" stopIfTrue="1" operator="between">
      <formula>200</formula>
      <formula>300</formula>
    </cfRule>
  </conditionalFormatting>
  <conditionalFormatting sqref="E73:F73 E69:F69">
    <cfRule type="cellIs" dxfId="1068" priority="176" stopIfTrue="1" operator="between">
      <formula>200</formula>
      <formula>300</formula>
    </cfRule>
  </conditionalFormatting>
  <conditionalFormatting sqref="G74:H77 G70:H72">
    <cfRule type="cellIs" dxfId="1067" priority="175" stopIfTrue="1" operator="between">
      <formula>200</formula>
      <formula>300</formula>
    </cfRule>
  </conditionalFormatting>
  <conditionalFormatting sqref="G73:H73 G69:H69">
    <cfRule type="cellIs" dxfId="1066" priority="174" stopIfTrue="1" operator="between">
      <formula>200</formula>
      <formula>300</formula>
    </cfRule>
  </conditionalFormatting>
  <conditionalFormatting sqref="G82:H84">
    <cfRule type="cellIs" dxfId="1065" priority="173" stopIfTrue="1" operator="between">
      <formula>200</formula>
      <formula>300</formula>
    </cfRule>
  </conditionalFormatting>
  <conditionalFormatting sqref="E86:E88">
    <cfRule type="cellIs" dxfId="1064" priority="172" stopIfTrue="1" operator="between">
      <formula>200</formula>
      <formula>300</formula>
    </cfRule>
  </conditionalFormatting>
  <conditionalFormatting sqref="F89 E85:F85">
    <cfRule type="cellIs" dxfId="1063" priority="171" stopIfTrue="1" operator="between">
      <formula>200</formula>
      <formula>300</formula>
    </cfRule>
  </conditionalFormatting>
  <conditionalFormatting sqref="E53">
    <cfRule type="cellIs" dxfId="1062" priority="170" stopIfTrue="1" operator="between">
      <formula>200</formula>
      <formula>300</formula>
    </cfRule>
  </conditionalFormatting>
  <conditionalFormatting sqref="E57">
    <cfRule type="cellIs" dxfId="1061" priority="169" stopIfTrue="1" operator="between">
      <formula>200</formula>
      <formula>300</formula>
    </cfRule>
  </conditionalFormatting>
  <conditionalFormatting sqref="D57">
    <cfRule type="cellIs" dxfId="1060" priority="168" stopIfTrue="1" operator="between">
      <formula>200</formula>
      <formula>300</formula>
    </cfRule>
  </conditionalFormatting>
  <conditionalFormatting sqref="F77">
    <cfRule type="cellIs" dxfId="1059" priority="167" stopIfTrue="1" operator="between">
      <formula>200</formula>
      <formula>300</formula>
    </cfRule>
  </conditionalFormatting>
  <conditionalFormatting sqref="E66:E68">
    <cfRule type="cellIs" dxfId="1058" priority="166" stopIfTrue="1" operator="between">
      <formula>200</formula>
      <formula>300</formula>
    </cfRule>
  </conditionalFormatting>
  <conditionalFormatting sqref="E65:F65 F49 F53 F57">
    <cfRule type="cellIs" dxfId="1057" priority="165" stopIfTrue="1" operator="between">
      <formula>200</formula>
      <formula>300</formula>
    </cfRule>
  </conditionalFormatting>
  <conditionalFormatting sqref="E74:E77 E70:E72">
    <cfRule type="cellIs" dxfId="1056" priority="164" stopIfTrue="1" operator="between">
      <formula>200</formula>
      <formula>300</formula>
    </cfRule>
  </conditionalFormatting>
  <conditionalFormatting sqref="F81">
    <cfRule type="cellIs" dxfId="1055" priority="163" stopIfTrue="1" operator="between">
      <formula>200</formula>
      <formula>300</formula>
    </cfRule>
  </conditionalFormatting>
  <conditionalFormatting sqref="J50:J52">
    <cfRule type="cellIs" dxfId="1054" priority="162" stopIfTrue="1" operator="between">
      <formula>200</formula>
      <formula>300</formula>
    </cfRule>
  </conditionalFormatting>
  <conditionalFormatting sqref="J49">
    <cfRule type="cellIs" dxfId="1053" priority="161" stopIfTrue="1" operator="between">
      <formula>200</formula>
      <formula>300</formula>
    </cfRule>
  </conditionalFormatting>
  <conditionalFormatting sqref="G50:H52">
    <cfRule type="cellIs" dxfId="1052" priority="160" stopIfTrue="1" operator="between">
      <formula>200</formula>
      <formula>300</formula>
    </cfRule>
  </conditionalFormatting>
  <conditionalFormatting sqref="G49:H49">
    <cfRule type="cellIs" dxfId="1051" priority="159" stopIfTrue="1" operator="between">
      <formula>200</formula>
      <formula>300</formula>
    </cfRule>
  </conditionalFormatting>
  <conditionalFormatting sqref="E50:E52">
    <cfRule type="cellIs" dxfId="1050" priority="158" stopIfTrue="1" operator="between">
      <formula>200</formula>
      <formula>300</formula>
    </cfRule>
  </conditionalFormatting>
  <conditionalFormatting sqref="E49">
    <cfRule type="cellIs" dxfId="1049" priority="157" stopIfTrue="1" operator="between">
      <formula>200</formula>
      <formula>300</formula>
    </cfRule>
  </conditionalFormatting>
  <conditionalFormatting sqref="D49">
    <cfRule type="cellIs" dxfId="1048" priority="156" stopIfTrue="1" operator="between">
      <formula>200</formula>
      <formula>300</formula>
    </cfRule>
  </conditionalFormatting>
  <conditionalFormatting sqref="D53">
    <cfRule type="cellIs" dxfId="1047" priority="155" stopIfTrue="1" operator="between">
      <formula>200</formula>
      <formula>300</formula>
    </cfRule>
  </conditionalFormatting>
  <conditionalFormatting sqref="D31">
    <cfRule type="cellIs" dxfId="1046" priority="154" stopIfTrue="1" operator="between">
      <formula>200</formula>
      <formula>300</formula>
    </cfRule>
  </conditionalFormatting>
  <conditionalFormatting sqref="J35">
    <cfRule type="cellIs" dxfId="1045" priority="153" stopIfTrue="1" operator="between">
      <formula>200</formula>
      <formula>300</formula>
    </cfRule>
  </conditionalFormatting>
  <conditionalFormatting sqref="I35">
    <cfRule type="cellIs" dxfId="1044" priority="152" stopIfTrue="1" operator="between">
      <formula>200</formula>
      <formula>300</formula>
    </cfRule>
  </conditionalFormatting>
  <conditionalFormatting sqref="E36:E38">
    <cfRule type="cellIs" dxfId="1043" priority="151" stopIfTrue="1" operator="between">
      <formula>200</formula>
      <formula>300</formula>
    </cfRule>
  </conditionalFormatting>
  <conditionalFormatting sqref="E35:F35">
    <cfRule type="cellIs" dxfId="1042" priority="150" stopIfTrue="1" operator="between">
      <formula>200</formula>
      <formula>300</formula>
    </cfRule>
  </conditionalFormatting>
  <conditionalFormatting sqref="D35">
    <cfRule type="cellIs" dxfId="1041" priority="149" stopIfTrue="1" operator="between">
      <formula>200</formula>
      <formula>300</formula>
    </cfRule>
  </conditionalFormatting>
  <conditionalFormatting sqref="G36:H38">
    <cfRule type="cellIs" dxfId="1040" priority="148" stopIfTrue="1" operator="between">
      <formula>200</formula>
      <formula>300</formula>
    </cfRule>
  </conditionalFormatting>
  <conditionalFormatting sqref="G35:H35">
    <cfRule type="cellIs" dxfId="1039" priority="147" stopIfTrue="1" operator="between">
      <formula>200</formula>
      <formula>300</formula>
    </cfRule>
  </conditionalFormatting>
  <conditionalFormatting sqref="J39">
    <cfRule type="cellIs" dxfId="1038" priority="146" stopIfTrue="1" operator="between">
      <formula>200</formula>
      <formula>300</formula>
    </cfRule>
  </conditionalFormatting>
  <conditionalFormatting sqref="I39">
    <cfRule type="cellIs" dxfId="1037" priority="145" stopIfTrue="1" operator="between">
      <formula>200</formula>
      <formula>300</formula>
    </cfRule>
  </conditionalFormatting>
  <conditionalFormatting sqref="E40:E42">
    <cfRule type="cellIs" dxfId="1036" priority="144" stopIfTrue="1" operator="between">
      <formula>200</formula>
      <formula>300</formula>
    </cfRule>
  </conditionalFormatting>
  <conditionalFormatting sqref="E39:F39">
    <cfRule type="cellIs" dxfId="1035" priority="143" stopIfTrue="1" operator="between">
      <formula>200</formula>
      <formula>300</formula>
    </cfRule>
  </conditionalFormatting>
  <conditionalFormatting sqref="J40:J42">
    <cfRule type="cellIs" dxfId="1034" priority="142" stopIfTrue="1" operator="between">
      <formula>200</formula>
      <formula>300</formula>
    </cfRule>
  </conditionalFormatting>
  <conditionalFormatting sqref="D39">
    <cfRule type="cellIs" dxfId="1033" priority="141" stopIfTrue="1" operator="between">
      <formula>200</formula>
      <formula>300</formula>
    </cfRule>
  </conditionalFormatting>
  <conditionalFormatting sqref="G40:H42">
    <cfRule type="cellIs" dxfId="1032" priority="140" stopIfTrue="1" operator="between">
      <formula>200</formula>
      <formula>300</formula>
    </cfRule>
  </conditionalFormatting>
  <conditionalFormatting sqref="G39:H39">
    <cfRule type="cellIs" dxfId="1031" priority="139" stopIfTrue="1" operator="between">
      <formula>200</formula>
      <formula>300</formula>
    </cfRule>
  </conditionalFormatting>
  <conditionalFormatting sqref="D39">
    <cfRule type="cellIs" dxfId="1030" priority="138" stopIfTrue="1" operator="between">
      <formula>200</formula>
      <formula>300</formula>
    </cfRule>
  </conditionalFormatting>
  <conditionalFormatting sqref="J36:J38">
    <cfRule type="cellIs" dxfId="1029" priority="137" stopIfTrue="1" operator="between">
      <formula>200</formula>
      <formula>300</formula>
    </cfRule>
  </conditionalFormatting>
  <conditionalFormatting sqref="E58:E60">
    <cfRule type="cellIs" dxfId="1028" priority="136" stopIfTrue="1" operator="between">
      <formula>200</formula>
      <formula>300</formula>
    </cfRule>
  </conditionalFormatting>
  <conditionalFormatting sqref="E19:E21">
    <cfRule type="cellIs" dxfId="1027" priority="135" stopIfTrue="1" operator="between">
      <formula>200</formula>
      <formula>300</formula>
    </cfRule>
  </conditionalFormatting>
  <conditionalFormatting sqref="E18:F18">
    <cfRule type="cellIs" dxfId="1026" priority="134" stopIfTrue="1" operator="between">
      <formula>200</formula>
      <formula>300</formula>
    </cfRule>
  </conditionalFormatting>
  <conditionalFormatting sqref="J18">
    <cfRule type="cellIs" dxfId="1025" priority="133" stopIfTrue="1" operator="between">
      <formula>200</formula>
      <formula>300</formula>
    </cfRule>
  </conditionalFormatting>
  <conditionalFormatting sqref="I18">
    <cfRule type="cellIs" dxfId="1024" priority="132" stopIfTrue="1" operator="between">
      <formula>200</formula>
      <formula>300</formula>
    </cfRule>
  </conditionalFormatting>
  <conditionalFormatting sqref="J23:J25">
    <cfRule type="cellIs" dxfId="1023" priority="131" stopIfTrue="1" operator="between">
      <formula>200</formula>
      <formula>300</formula>
    </cfRule>
  </conditionalFormatting>
  <conditionalFormatting sqref="J6">
    <cfRule type="cellIs" dxfId="1022" priority="130" stopIfTrue="1" operator="between">
      <formula>200</formula>
      <formula>300</formula>
    </cfRule>
  </conditionalFormatting>
  <conditionalFormatting sqref="I6">
    <cfRule type="cellIs" dxfId="1021" priority="129" stopIfTrue="1" operator="between">
      <formula>200</formula>
      <formula>300</formula>
    </cfRule>
  </conditionalFormatting>
  <conditionalFormatting sqref="E7:E9">
    <cfRule type="cellIs" dxfId="1020" priority="128" stopIfTrue="1" operator="between">
      <formula>200</formula>
      <formula>300</formula>
    </cfRule>
  </conditionalFormatting>
  <conditionalFormatting sqref="E6:F6">
    <cfRule type="cellIs" dxfId="1019" priority="127" stopIfTrue="1" operator="between">
      <formula>200</formula>
      <formula>300</formula>
    </cfRule>
  </conditionalFormatting>
  <conditionalFormatting sqref="I7:I9 I11:I13 I19:I21 I23:I25 I32:I34 I36:I38 I40:I42">
    <cfRule type="cellIs" dxfId="1018" priority="126" stopIfTrue="1" operator="between">
      <formula>200</formula>
      <formula>300</formula>
    </cfRule>
  </conditionalFormatting>
  <conditionalFormatting sqref="J19:J21">
    <cfRule type="cellIs" dxfId="1017" priority="125" stopIfTrue="1" operator="between">
      <formula>200</formula>
      <formula>300</formula>
    </cfRule>
  </conditionalFormatting>
  <conditionalFormatting sqref="G18:H18">
    <cfRule type="cellIs" dxfId="1016" priority="124" stopIfTrue="1" operator="between">
      <formula>200</formula>
      <formula>300</formula>
    </cfRule>
  </conditionalFormatting>
  <conditionalFormatting sqref="G19:H21">
    <cfRule type="cellIs" dxfId="1015" priority="123" stopIfTrue="1" operator="between">
      <formula>200</formula>
      <formula>300</formula>
    </cfRule>
  </conditionalFormatting>
  <conditionalFormatting sqref="J22">
    <cfRule type="cellIs" dxfId="1014" priority="122" stopIfTrue="1" operator="between">
      <formula>200</formula>
      <formula>300</formula>
    </cfRule>
  </conditionalFormatting>
  <conditionalFormatting sqref="I22">
    <cfRule type="cellIs" dxfId="1013" priority="121" stopIfTrue="1" operator="between">
      <formula>200</formula>
      <formula>300</formula>
    </cfRule>
  </conditionalFormatting>
  <conditionalFormatting sqref="E23:E25">
    <cfRule type="cellIs" dxfId="1012" priority="120" stopIfTrue="1" operator="between">
      <formula>200</formula>
      <formula>300</formula>
    </cfRule>
  </conditionalFormatting>
  <conditionalFormatting sqref="E22:F22">
    <cfRule type="cellIs" dxfId="1011" priority="119" stopIfTrue="1" operator="between">
      <formula>200</formula>
      <formula>300</formula>
    </cfRule>
  </conditionalFormatting>
  <conditionalFormatting sqref="G23:H25">
    <cfRule type="cellIs" dxfId="1010" priority="118" stopIfTrue="1" operator="between">
      <formula>200</formula>
      <formula>300</formula>
    </cfRule>
  </conditionalFormatting>
  <conditionalFormatting sqref="G22:H22">
    <cfRule type="cellIs" dxfId="1009" priority="117" stopIfTrue="1" operator="between">
      <formula>200</formula>
      <formula>300</formula>
    </cfRule>
  </conditionalFormatting>
  <conditionalFormatting sqref="J11:J13">
    <cfRule type="cellIs" dxfId="1008" priority="116" stopIfTrue="1" operator="between">
      <formula>200</formula>
      <formula>300</formula>
    </cfRule>
  </conditionalFormatting>
  <conditionalFormatting sqref="J7:J9">
    <cfRule type="cellIs" dxfId="1007" priority="115" stopIfTrue="1" operator="between">
      <formula>200</formula>
      <formula>300</formula>
    </cfRule>
  </conditionalFormatting>
  <conditionalFormatting sqref="G6:H6">
    <cfRule type="cellIs" dxfId="1006" priority="114" stopIfTrue="1" operator="between">
      <formula>200</formula>
      <formula>300</formula>
    </cfRule>
  </conditionalFormatting>
  <conditionalFormatting sqref="G7:H9">
    <cfRule type="cellIs" dxfId="1005" priority="113" stopIfTrue="1" operator="between">
      <formula>200</formula>
      <formula>300</formula>
    </cfRule>
  </conditionalFormatting>
  <conditionalFormatting sqref="J10">
    <cfRule type="cellIs" dxfId="1004" priority="112" stopIfTrue="1" operator="between">
      <formula>200</formula>
      <formula>300</formula>
    </cfRule>
  </conditionalFormatting>
  <conditionalFormatting sqref="I10">
    <cfRule type="cellIs" dxfId="1003" priority="111" stopIfTrue="1" operator="between">
      <formula>200</formula>
      <formula>300</formula>
    </cfRule>
  </conditionalFormatting>
  <conditionalFormatting sqref="E11:E13">
    <cfRule type="cellIs" dxfId="1002" priority="110" stopIfTrue="1" operator="between">
      <formula>200</formula>
      <formula>300</formula>
    </cfRule>
  </conditionalFormatting>
  <conditionalFormatting sqref="E10:F10">
    <cfRule type="cellIs" dxfId="1001" priority="109" stopIfTrue="1" operator="between">
      <formula>200</formula>
      <formula>300</formula>
    </cfRule>
  </conditionalFormatting>
  <conditionalFormatting sqref="G11:H13">
    <cfRule type="cellIs" dxfId="1000" priority="108" stopIfTrue="1" operator="between">
      <formula>200</formula>
      <formula>300</formula>
    </cfRule>
  </conditionalFormatting>
  <conditionalFormatting sqref="G10:H10">
    <cfRule type="cellIs" dxfId="999" priority="107" stopIfTrue="1" operator="between">
      <formula>200</formula>
      <formula>300</formula>
    </cfRule>
  </conditionalFormatting>
  <conditionalFormatting sqref="K106:K107 K102:K103 K109:K111">
    <cfRule type="cellIs" dxfId="998" priority="106" stopIfTrue="1" operator="between">
      <formula>200</formula>
      <formula>300</formula>
    </cfRule>
  </conditionalFormatting>
  <conditionalFormatting sqref="I101">
    <cfRule type="cellIs" dxfId="997" priority="105" stopIfTrue="1" operator="between">
      <formula>200</formula>
      <formula>300</formula>
    </cfRule>
  </conditionalFormatting>
  <conditionalFormatting sqref="I109 I105">
    <cfRule type="cellIs" dxfId="996" priority="104" stopIfTrue="1" operator="between">
      <formula>200</formula>
      <formula>300</formula>
    </cfRule>
  </conditionalFormatting>
  <conditionalFormatting sqref="J109 J105">
    <cfRule type="cellIs" dxfId="995" priority="103" stopIfTrue="1" operator="between">
      <formula>200</formula>
      <formula>300</formula>
    </cfRule>
  </conditionalFormatting>
  <conditionalFormatting sqref="I102:I104 I106:I108 I110:I112 I90:I92 I86:I88 I82:I84 I74:I76 I70:I72 I66:I68 I54:I56 I50:I52">
    <cfRule type="cellIs" dxfId="994" priority="102" stopIfTrue="1" operator="between">
      <formula>200</formula>
      <formula>300</formula>
    </cfRule>
  </conditionalFormatting>
  <conditionalFormatting sqref="J102:J104">
    <cfRule type="cellIs" dxfId="993" priority="101" stopIfTrue="1" operator="between">
      <formula>200</formula>
      <formula>300</formula>
    </cfRule>
  </conditionalFormatting>
  <conditionalFormatting sqref="J101">
    <cfRule type="cellIs" dxfId="992" priority="100" stopIfTrue="1" operator="between">
      <formula>200</formula>
      <formula>300</formula>
    </cfRule>
  </conditionalFormatting>
  <conditionalFormatting sqref="K101">
    <cfRule type="cellIs" dxfId="991" priority="99" stopIfTrue="1" operator="between">
      <formula>200</formula>
      <formula>300</formula>
    </cfRule>
  </conditionalFormatting>
  <conditionalFormatting sqref="G109:H109 G105:H105">
    <cfRule type="cellIs" dxfId="990" priority="98" stopIfTrue="1" operator="between">
      <formula>200</formula>
      <formula>300</formula>
    </cfRule>
  </conditionalFormatting>
  <conditionalFormatting sqref="J110:J112 J106:J108">
    <cfRule type="cellIs" dxfId="989" priority="97" stopIfTrue="1" operator="between">
      <formula>200</formula>
      <formula>300</formula>
    </cfRule>
  </conditionalFormatting>
  <conditionalFormatting sqref="K105">
    <cfRule type="cellIs" dxfId="988" priority="96" stopIfTrue="1" operator="between">
      <formula>200</formula>
      <formula>300</formula>
    </cfRule>
  </conditionalFormatting>
  <conditionalFormatting sqref="G102:H104">
    <cfRule type="cellIs" dxfId="987" priority="95" stopIfTrue="1" operator="between">
      <formula>200</formula>
      <formula>300</formula>
    </cfRule>
  </conditionalFormatting>
  <conditionalFormatting sqref="G101:H101">
    <cfRule type="cellIs" dxfId="986" priority="94" stopIfTrue="1" operator="between">
      <formula>200</formula>
      <formula>300</formula>
    </cfRule>
  </conditionalFormatting>
  <conditionalFormatting sqref="G110:H112 G106:H108">
    <cfRule type="cellIs" dxfId="985" priority="93" stopIfTrue="1" operator="between">
      <formula>200</formula>
      <formula>300</formula>
    </cfRule>
  </conditionalFormatting>
  <conditionalFormatting sqref="F102:F104 F106:F108 F110:F112 F90:F92 F86:F88 F82:F84 F74:F76 F70:F72 F66:F68 F58:F60 F54:F56 F50:F52 F40:F42 F36:F38 F32:F34 F23:F25 F19:F21 F11:F13 F7:F9">
    <cfRule type="cellIs" dxfId="984" priority="92" stopIfTrue="1" operator="between">
      <formula>200</formula>
      <formula>300</formula>
    </cfRule>
  </conditionalFormatting>
  <conditionalFormatting sqref="E102:E104">
    <cfRule type="cellIs" dxfId="983" priority="91" stopIfTrue="1" operator="between">
      <formula>200</formula>
      <formula>300</formula>
    </cfRule>
  </conditionalFormatting>
  <conditionalFormatting sqref="E101:F101">
    <cfRule type="cellIs" dxfId="982" priority="90" stopIfTrue="1" operator="between">
      <formula>200</formula>
      <formula>300</formula>
    </cfRule>
  </conditionalFormatting>
  <conditionalFormatting sqref="E110:E112 E106:E108">
    <cfRule type="cellIs" dxfId="981" priority="89" stopIfTrue="1" operator="between">
      <formula>200</formula>
      <formula>300</formula>
    </cfRule>
  </conditionalFormatting>
  <conditionalFormatting sqref="E109:F109 E105:F105">
    <cfRule type="cellIs" dxfId="980" priority="88" stopIfTrue="1" operator="between">
      <formula>200</formula>
      <formula>300</formula>
    </cfRule>
  </conditionalFormatting>
  <conditionalFormatting sqref="D109:D111">
    <cfRule type="cellIs" dxfId="979" priority="87" stopIfTrue="1" operator="between">
      <formula>200</formula>
      <formula>300</formula>
    </cfRule>
  </conditionalFormatting>
  <conditionalFormatting sqref="D105:D107">
    <cfRule type="cellIs" dxfId="978" priority="86" stopIfTrue="1" operator="between">
      <formula>200</formula>
      <formula>300</formula>
    </cfRule>
  </conditionalFormatting>
  <conditionalFormatting sqref="D101:D103">
    <cfRule type="cellIs" dxfId="977" priority="85" stopIfTrue="1" operator="between">
      <formula>200</formula>
      <formula>300</formula>
    </cfRule>
  </conditionalFormatting>
  <conditionalFormatting sqref="E89">
    <cfRule type="cellIs" dxfId="974" priority="82" stopIfTrue="1" operator="between">
      <formula>200</formula>
      <formula>300</formula>
    </cfRule>
  </conditionalFormatting>
  <conditionalFormatting sqref="E90:E92">
    <cfRule type="cellIs" dxfId="973" priority="81" stopIfTrue="1" operator="between">
      <formula>200</formula>
      <formula>300</formula>
    </cfRule>
  </conditionalFormatting>
  <conditionalFormatting sqref="E82:E84">
    <cfRule type="cellIs" dxfId="972" priority="80" stopIfTrue="1" operator="between">
      <formula>200</formula>
      <formula>300</formula>
    </cfRule>
  </conditionalFormatting>
  <conditionalFormatting sqref="E81">
    <cfRule type="cellIs" dxfId="971" priority="79" stopIfTrue="1" operator="between">
      <formula>200</formula>
      <formula>300</formula>
    </cfRule>
  </conditionalFormatting>
  <conditionalFormatting sqref="D81:D83">
    <cfRule type="cellIs" dxfId="76" priority="42" stopIfTrue="1" operator="between">
      <formula>200</formula>
      <formula>300</formula>
    </cfRule>
  </conditionalFormatting>
  <conditionalFormatting sqref="D89:D91">
    <cfRule type="cellIs" dxfId="75" priority="41" stopIfTrue="1" operator="between">
      <formula>200</formula>
      <formula>300</formula>
    </cfRule>
  </conditionalFormatting>
  <conditionalFormatting sqref="D86:D87">
    <cfRule type="cellIs" dxfId="74" priority="40" stopIfTrue="1" operator="between">
      <formula>200</formula>
      <formula>300</formula>
    </cfRule>
  </conditionalFormatting>
  <conditionalFormatting sqref="D85">
    <cfRule type="cellIs" dxfId="73" priority="39" stopIfTrue="1" operator="between">
      <formula>200</formula>
      <formula>300</formula>
    </cfRule>
  </conditionalFormatting>
  <conditionalFormatting sqref="D69:D71">
    <cfRule type="cellIs" dxfId="72" priority="38" stopIfTrue="1" operator="between">
      <formula>200</formula>
      <formula>300</formula>
    </cfRule>
  </conditionalFormatting>
  <conditionalFormatting sqref="D65:D67">
    <cfRule type="cellIs" dxfId="71" priority="37" stopIfTrue="1" operator="between">
      <formula>200</formula>
      <formula>300</formula>
    </cfRule>
  </conditionalFormatting>
  <conditionalFormatting sqref="D74:D75">
    <cfRule type="cellIs" dxfId="70" priority="36" stopIfTrue="1" operator="between">
      <formula>200</formula>
      <formula>300</formula>
    </cfRule>
  </conditionalFormatting>
  <conditionalFormatting sqref="D73">
    <cfRule type="cellIs" dxfId="69" priority="35" stopIfTrue="1" operator="between">
      <formula>200</formula>
      <formula>300</formula>
    </cfRule>
  </conditionalFormatting>
  <conditionalFormatting sqref="K53">
    <cfRule type="cellIs" dxfId="64" priority="34" stopIfTrue="1" operator="between">
      <formula>200</formula>
      <formula>300</formula>
    </cfRule>
  </conditionalFormatting>
  <conditionalFormatting sqref="K54:K55">
    <cfRule type="cellIs" dxfId="63" priority="33" stopIfTrue="1" operator="between">
      <formula>200</formula>
      <formula>300</formula>
    </cfRule>
  </conditionalFormatting>
  <conditionalFormatting sqref="K59">
    <cfRule type="cellIs" dxfId="62" priority="32" stopIfTrue="1" operator="between">
      <formula>200</formula>
      <formula>300</formula>
    </cfRule>
  </conditionalFormatting>
  <conditionalFormatting sqref="K57">
    <cfRule type="cellIs" dxfId="61" priority="31" stopIfTrue="1" operator="between">
      <formula>200</formula>
      <formula>300</formula>
    </cfRule>
  </conditionalFormatting>
  <conditionalFormatting sqref="K50:K51">
    <cfRule type="cellIs" dxfId="60" priority="30" stopIfTrue="1" operator="between">
      <formula>200</formula>
      <formula>300</formula>
    </cfRule>
  </conditionalFormatting>
  <conditionalFormatting sqref="K49">
    <cfRule type="cellIs" dxfId="58" priority="29" stopIfTrue="1" operator="between">
      <formula>200</formula>
      <formula>300</formula>
    </cfRule>
  </conditionalFormatting>
  <conditionalFormatting sqref="I57">
    <cfRule type="cellIs" dxfId="55" priority="28" stopIfTrue="1" operator="between">
      <formula>200</formula>
      <formula>300</formula>
    </cfRule>
  </conditionalFormatting>
  <conditionalFormatting sqref="I58:I60">
    <cfRule type="cellIs" dxfId="53" priority="27" stopIfTrue="1" operator="between">
      <formula>200</formula>
      <formula>300</formula>
    </cfRule>
  </conditionalFormatting>
  <conditionalFormatting sqref="K36:K37">
    <cfRule type="cellIs" dxfId="51" priority="26" stopIfTrue="1" operator="between">
      <formula>200</formula>
      <formula>300</formula>
    </cfRule>
  </conditionalFormatting>
  <conditionalFormatting sqref="K35">
    <cfRule type="cellIs" dxfId="49" priority="25" stopIfTrue="1" operator="between">
      <formula>200</formula>
      <formula>300</formula>
    </cfRule>
  </conditionalFormatting>
  <conditionalFormatting sqref="K41">
    <cfRule type="cellIs" dxfId="47" priority="24" stopIfTrue="1" operator="between">
      <formula>200</formula>
      <formula>300</formula>
    </cfRule>
  </conditionalFormatting>
  <conditionalFormatting sqref="K39">
    <cfRule type="cellIs" dxfId="45" priority="23" stopIfTrue="1" operator="between">
      <formula>200</formula>
      <formula>300</formula>
    </cfRule>
  </conditionalFormatting>
  <conditionalFormatting sqref="K33">
    <cfRule type="cellIs" dxfId="43" priority="22" stopIfTrue="1" operator="between">
      <formula>200</formula>
      <formula>300</formula>
    </cfRule>
  </conditionalFormatting>
  <conditionalFormatting sqref="K31">
    <cfRule type="cellIs" dxfId="41" priority="21" stopIfTrue="1" operator="between">
      <formula>200</formula>
      <formula>300</formula>
    </cfRule>
  </conditionalFormatting>
  <conditionalFormatting sqref="D20">
    <cfRule type="cellIs" dxfId="39" priority="20" stopIfTrue="1" operator="between">
      <formula>200</formula>
      <formula>300</formula>
    </cfRule>
  </conditionalFormatting>
  <conditionalFormatting sqref="D18">
    <cfRule type="cellIs" dxfId="37" priority="19" stopIfTrue="1" operator="between">
      <formula>200</formula>
      <formula>300</formula>
    </cfRule>
  </conditionalFormatting>
  <conditionalFormatting sqref="D24">
    <cfRule type="cellIs" dxfId="35" priority="18" stopIfTrue="1" operator="between">
      <formula>200</formula>
      <formula>300</formula>
    </cfRule>
  </conditionalFormatting>
  <conditionalFormatting sqref="D22">
    <cfRule type="cellIs" dxfId="33" priority="17" stopIfTrue="1" operator="between">
      <formula>200</formula>
      <formula>300</formula>
    </cfRule>
  </conditionalFormatting>
  <conditionalFormatting sqref="K24">
    <cfRule type="cellIs" dxfId="31" priority="16" stopIfTrue="1" operator="between">
      <formula>200</formula>
      <formula>300</formula>
    </cfRule>
  </conditionalFormatting>
  <conditionalFormatting sqref="K22">
    <cfRule type="cellIs" dxfId="29" priority="15" stopIfTrue="1" operator="between">
      <formula>200</formula>
      <formula>300</formula>
    </cfRule>
  </conditionalFormatting>
  <conditionalFormatting sqref="K20">
    <cfRule type="cellIs" dxfId="27" priority="14" stopIfTrue="1" operator="between">
      <formula>200</formula>
      <formula>300</formula>
    </cfRule>
  </conditionalFormatting>
  <conditionalFormatting sqref="K18">
    <cfRule type="cellIs" dxfId="25" priority="13" stopIfTrue="1" operator="between">
      <formula>200</formula>
      <formula>300</formula>
    </cfRule>
  </conditionalFormatting>
  <conditionalFormatting sqref="K18">
    <cfRule type="cellIs" dxfId="23" priority="12" stopIfTrue="1" operator="between">
      <formula>200</formula>
      <formula>300</formula>
    </cfRule>
  </conditionalFormatting>
  <conditionalFormatting sqref="K8">
    <cfRule type="cellIs" dxfId="21" priority="11" stopIfTrue="1" operator="between">
      <formula>200</formula>
      <formula>300</formula>
    </cfRule>
  </conditionalFormatting>
  <conditionalFormatting sqref="K6">
    <cfRule type="cellIs" dxfId="19" priority="10" stopIfTrue="1" operator="between">
      <formula>200</formula>
      <formula>300</formula>
    </cfRule>
  </conditionalFormatting>
  <conditionalFormatting sqref="D8">
    <cfRule type="cellIs" dxfId="17" priority="9" stopIfTrue="1" operator="between">
      <formula>200</formula>
      <formula>300</formula>
    </cfRule>
  </conditionalFormatting>
  <conditionalFormatting sqref="D6">
    <cfRule type="cellIs" dxfId="15" priority="8" stopIfTrue="1" operator="between">
      <formula>200</formula>
      <formula>300</formula>
    </cfRule>
  </conditionalFormatting>
  <conditionalFormatting sqref="D6">
    <cfRule type="cellIs" dxfId="13" priority="7" stopIfTrue="1" operator="between">
      <formula>200</formula>
      <formula>300</formula>
    </cfRule>
  </conditionalFormatting>
  <conditionalFormatting sqref="D12">
    <cfRule type="cellIs" dxfId="11" priority="6" stopIfTrue="1" operator="between">
      <formula>200</formula>
      <formula>300</formula>
    </cfRule>
  </conditionalFormatting>
  <conditionalFormatting sqref="D10">
    <cfRule type="cellIs" dxfId="9" priority="5" stopIfTrue="1" operator="between">
      <formula>200</formula>
      <formula>300</formula>
    </cfRule>
  </conditionalFormatting>
  <conditionalFormatting sqref="K12">
    <cfRule type="cellIs" dxfId="3" priority="2" stopIfTrue="1" operator="between">
      <formula>200</formula>
      <formula>300</formula>
    </cfRule>
  </conditionalFormatting>
  <conditionalFormatting sqref="K10">
    <cfRule type="cellIs" dxfId="1" priority="1" stopIfTrue="1" operator="between">
      <formula>200</formula>
      <formula>300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7"/>
  <sheetViews>
    <sheetView zoomScale="70" zoomScaleNormal="70" workbookViewId="0"/>
  </sheetViews>
  <sheetFormatPr defaultColWidth="9.140625" defaultRowHeight="16.5" x14ac:dyDescent="0.25"/>
  <cols>
    <col min="1" max="1" width="0.85546875" style="1" customWidth="1"/>
    <col min="2" max="2" width="18.42578125" style="1" customWidth="1"/>
    <col min="3" max="3" width="9" style="1" customWidth="1"/>
    <col min="4" max="4" width="7.5703125" style="1" customWidth="1"/>
    <col min="5" max="5" width="6" style="69" hidden="1" customWidth="1"/>
    <col min="6" max="6" width="8.7109375" style="70" customWidth="1"/>
    <col min="7" max="7" width="7.85546875" style="1" customWidth="1"/>
    <col min="8" max="8" width="11.85546875" style="1" customWidth="1"/>
    <col min="9" max="9" width="6" style="1" hidden="1" customWidth="1"/>
    <col min="10" max="10" width="8.5703125" style="1" customWidth="1"/>
    <col min="11" max="11" width="6.42578125" style="1" bestFit="1" customWidth="1"/>
    <col min="12" max="12" width="12" style="1" customWidth="1"/>
    <col min="13" max="13" width="6" style="1" hidden="1" customWidth="1"/>
    <col min="14" max="14" width="8" style="1" customWidth="1"/>
    <col min="15" max="15" width="7.85546875" style="1" customWidth="1"/>
    <col min="16" max="16" width="12.140625" style="1" customWidth="1"/>
    <col min="17" max="17" width="6" style="1" hidden="1" customWidth="1"/>
    <col min="18" max="18" width="9.140625" style="1" customWidth="1"/>
    <col min="19" max="19" width="7.85546875" style="1" customWidth="1"/>
    <col min="20" max="20" width="10.140625" style="1" customWidth="1"/>
    <col min="21" max="21" width="6" style="1" hidden="1" customWidth="1"/>
    <col min="22" max="22" width="8.7109375" style="1" customWidth="1"/>
    <col min="23" max="23" width="7.85546875" style="1" customWidth="1"/>
    <col min="24" max="24" width="10.7109375" style="1" customWidth="1"/>
    <col min="25" max="25" width="9.7109375" style="1" customWidth="1"/>
    <col min="26" max="26" width="7.28515625" style="1" customWidth="1"/>
    <col min="27" max="27" width="12.28515625" style="1" customWidth="1"/>
    <col min="28" max="28" width="10.42578125" style="1" customWidth="1"/>
    <col min="29" max="29" width="14.42578125" style="69" customWidth="1"/>
    <col min="30" max="16384" width="9.140625" style="1"/>
  </cols>
  <sheetData>
    <row r="1" spans="1:29" ht="22.5" x14ac:dyDescent="0.25">
      <c r="B1" s="2"/>
      <c r="C1" s="2"/>
      <c r="D1" s="3"/>
      <c r="E1" s="4"/>
      <c r="F1" s="5" t="s">
        <v>180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7" t="s">
        <v>87</v>
      </c>
      <c r="X1" s="8"/>
      <c r="Y1" s="8"/>
      <c r="Z1" s="8"/>
      <c r="AA1" s="3"/>
      <c r="AB1" s="3"/>
      <c r="AC1" s="4"/>
    </row>
    <row r="2" spans="1:29" ht="21" thickBot="1" x14ac:dyDescent="0.35">
      <c r="B2" s="9" t="s">
        <v>0</v>
      </c>
      <c r="C2" s="10"/>
      <c r="D2" s="10"/>
      <c r="E2" s="4"/>
      <c r="F2" s="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x14ac:dyDescent="0.25">
      <c r="B3" s="698" t="s">
        <v>1</v>
      </c>
      <c r="C3" s="699"/>
      <c r="D3" s="12" t="s">
        <v>2</v>
      </c>
      <c r="E3" s="13"/>
      <c r="F3" s="242" t="s">
        <v>3</v>
      </c>
      <c r="G3" s="700" t="s">
        <v>4</v>
      </c>
      <c r="H3" s="701"/>
      <c r="I3" s="15"/>
      <c r="J3" s="242" t="s">
        <v>5</v>
      </c>
      <c r="K3" s="700" t="s">
        <v>4</v>
      </c>
      <c r="L3" s="701"/>
      <c r="M3" s="16"/>
      <c r="N3" s="242" t="s">
        <v>6</v>
      </c>
      <c r="O3" s="700" t="s">
        <v>4</v>
      </c>
      <c r="P3" s="701"/>
      <c r="Q3" s="16"/>
      <c r="R3" s="242" t="s">
        <v>7</v>
      </c>
      <c r="S3" s="700" t="s">
        <v>4</v>
      </c>
      <c r="T3" s="701"/>
      <c r="U3" s="17"/>
      <c r="V3" s="242" t="s">
        <v>8</v>
      </c>
      <c r="W3" s="700" t="s">
        <v>4</v>
      </c>
      <c r="X3" s="701"/>
      <c r="Y3" s="242" t="s">
        <v>9</v>
      </c>
      <c r="Z3" s="18"/>
      <c r="AA3" s="19" t="s">
        <v>10</v>
      </c>
      <c r="AB3" s="20" t="s">
        <v>11</v>
      </c>
      <c r="AC3" s="21" t="s">
        <v>9</v>
      </c>
    </row>
    <row r="4" spans="1:29" ht="17.25" thickBot="1" x14ac:dyDescent="0.3">
      <c r="A4" s="22"/>
      <c r="B4" s="702" t="s">
        <v>12</v>
      </c>
      <c r="C4" s="703"/>
      <c r="D4" s="23"/>
      <c r="E4" s="24"/>
      <c r="F4" s="25" t="s">
        <v>13</v>
      </c>
      <c r="G4" s="696" t="s">
        <v>14</v>
      </c>
      <c r="H4" s="697"/>
      <c r="I4" s="26"/>
      <c r="J4" s="25" t="s">
        <v>13</v>
      </c>
      <c r="K4" s="696" t="s">
        <v>14</v>
      </c>
      <c r="L4" s="697"/>
      <c r="M4" s="25"/>
      <c r="N4" s="25" t="s">
        <v>13</v>
      </c>
      <c r="O4" s="696" t="s">
        <v>14</v>
      </c>
      <c r="P4" s="697"/>
      <c r="Q4" s="25"/>
      <c r="R4" s="25" t="s">
        <v>13</v>
      </c>
      <c r="S4" s="696" t="s">
        <v>14</v>
      </c>
      <c r="T4" s="697"/>
      <c r="U4" s="27"/>
      <c r="V4" s="25" t="s">
        <v>13</v>
      </c>
      <c r="W4" s="696" t="s">
        <v>14</v>
      </c>
      <c r="X4" s="697"/>
      <c r="Y4" s="28" t="s">
        <v>13</v>
      </c>
      <c r="Z4" s="29" t="s">
        <v>15</v>
      </c>
      <c r="AA4" s="30" t="s">
        <v>16</v>
      </c>
      <c r="AB4" s="31" t="s">
        <v>17</v>
      </c>
      <c r="AC4" s="32" t="s">
        <v>18</v>
      </c>
    </row>
    <row r="5" spans="1:29" ht="41.25" customHeight="1" x14ac:dyDescent="0.25">
      <c r="A5" s="22"/>
      <c r="B5" s="678" t="s">
        <v>37</v>
      </c>
      <c r="C5" s="679"/>
      <c r="D5" s="33">
        <f>SUM(D6:D8)</f>
        <v>54</v>
      </c>
      <c r="E5" s="34">
        <f>SUM(E6:E8)</f>
        <v>525</v>
      </c>
      <c r="F5" s="35">
        <f>SUM(F6:F8)</f>
        <v>579</v>
      </c>
      <c r="G5" s="36">
        <f>F25</f>
        <v>583</v>
      </c>
      <c r="H5" s="37" t="str">
        <f>B25</f>
        <v>Noobel</v>
      </c>
      <c r="I5" s="38">
        <f>SUM(I6:I8)</f>
        <v>504</v>
      </c>
      <c r="J5" s="39">
        <f>SUM(J6:J8)</f>
        <v>558</v>
      </c>
      <c r="K5" s="39">
        <f>J21</f>
        <v>483</v>
      </c>
      <c r="L5" s="40" t="str">
        <f>B21</f>
        <v>Egesten Metallehitused</v>
      </c>
      <c r="M5" s="41">
        <f>SUM(M6:M8)</f>
        <v>494</v>
      </c>
      <c r="N5" s="36">
        <f>SUM(N6:N8)</f>
        <v>548</v>
      </c>
      <c r="O5" s="36">
        <f>N17</f>
        <v>446</v>
      </c>
      <c r="P5" s="37" t="str">
        <f>B17</f>
        <v>HAT-auto</v>
      </c>
      <c r="Q5" s="42">
        <f>SUM(Q6:Q8)</f>
        <v>550</v>
      </c>
      <c r="R5" s="36">
        <f>SUM(R6:R8)</f>
        <v>604</v>
      </c>
      <c r="S5" s="36">
        <f>R13</f>
        <v>494</v>
      </c>
      <c r="T5" s="37" t="str">
        <f>B13</f>
        <v>Temper</v>
      </c>
      <c r="U5" s="42">
        <f>SUM(U6:U8)</f>
        <v>520</v>
      </c>
      <c r="V5" s="36">
        <f>SUM(V6:V8)</f>
        <v>574</v>
      </c>
      <c r="W5" s="36">
        <f>V9</f>
        <v>553</v>
      </c>
      <c r="X5" s="37" t="str">
        <f>B9</f>
        <v>Assar</v>
      </c>
      <c r="Y5" s="43">
        <f>F5+J5+N5+R5+V5</f>
        <v>2863</v>
      </c>
      <c r="Z5" s="41">
        <f>SUM(Z6:Z8)</f>
        <v>2593</v>
      </c>
      <c r="AA5" s="44">
        <f>AVERAGE(AA6,AA7,AA8)</f>
        <v>190.86666666666667</v>
      </c>
      <c r="AB5" s="45">
        <f>AVERAGE(AB6,AB7,AB8)</f>
        <v>172.86666666666667</v>
      </c>
      <c r="AC5" s="663">
        <f>G6+K6+O6+S6+W6</f>
        <v>4</v>
      </c>
    </row>
    <row r="6" spans="1:29" ht="16.5" customHeight="1" x14ac:dyDescent="0.25">
      <c r="A6" s="46"/>
      <c r="B6" s="680" t="s">
        <v>169</v>
      </c>
      <c r="C6" s="681"/>
      <c r="D6" s="47">
        <v>24</v>
      </c>
      <c r="E6" s="48">
        <v>158</v>
      </c>
      <c r="F6" s="49">
        <f>E6+D6</f>
        <v>182</v>
      </c>
      <c r="G6" s="668">
        <v>0</v>
      </c>
      <c r="H6" s="669"/>
      <c r="I6" s="50">
        <v>162</v>
      </c>
      <c r="J6" s="51">
        <f>I6+D6</f>
        <v>186</v>
      </c>
      <c r="K6" s="668">
        <v>1</v>
      </c>
      <c r="L6" s="669"/>
      <c r="M6" s="50">
        <v>167</v>
      </c>
      <c r="N6" s="51">
        <f>M6+D6</f>
        <v>191</v>
      </c>
      <c r="O6" s="668">
        <v>1</v>
      </c>
      <c r="P6" s="669"/>
      <c r="Q6" s="50">
        <v>182</v>
      </c>
      <c r="R6" s="49">
        <f>Q6+D6</f>
        <v>206</v>
      </c>
      <c r="S6" s="668">
        <v>1</v>
      </c>
      <c r="T6" s="669"/>
      <c r="U6" s="48">
        <v>117</v>
      </c>
      <c r="V6" s="49">
        <f>U6+D6</f>
        <v>141</v>
      </c>
      <c r="W6" s="668">
        <v>1</v>
      </c>
      <c r="X6" s="669"/>
      <c r="Y6" s="51">
        <f>F6+J6+N6+R6+V6</f>
        <v>906</v>
      </c>
      <c r="Z6" s="50">
        <f>E6+I6+M6+Q6+U6</f>
        <v>786</v>
      </c>
      <c r="AA6" s="52">
        <f>AVERAGE(F6,J6,N6,R6,V6)</f>
        <v>181.2</v>
      </c>
      <c r="AB6" s="53">
        <f>AVERAGE(F6,J6,N6,R6,V6)-D6</f>
        <v>157.19999999999999</v>
      </c>
      <c r="AC6" s="664"/>
    </row>
    <row r="7" spans="1:29" s="22" customFormat="1" ht="15.75" customHeight="1" x14ac:dyDescent="0.2">
      <c r="A7" s="46"/>
      <c r="B7" s="680" t="s">
        <v>38</v>
      </c>
      <c r="C7" s="681"/>
      <c r="D7" s="47">
        <v>18</v>
      </c>
      <c r="E7" s="48">
        <v>149</v>
      </c>
      <c r="F7" s="49">
        <f t="shared" ref="F7:F8" si="0">E7+D7</f>
        <v>167</v>
      </c>
      <c r="G7" s="670"/>
      <c r="H7" s="671"/>
      <c r="I7" s="50">
        <v>160</v>
      </c>
      <c r="J7" s="51">
        <f t="shared" ref="J7:J8" si="1">I7+D7</f>
        <v>178</v>
      </c>
      <c r="K7" s="670"/>
      <c r="L7" s="671"/>
      <c r="M7" s="50">
        <v>169</v>
      </c>
      <c r="N7" s="51">
        <f t="shared" ref="N7:N8" si="2">M7+D7</f>
        <v>187</v>
      </c>
      <c r="O7" s="670"/>
      <c r="P7" s="671"/>
      <c r="Q7" s="48">
        <v>196</v>
      </c>
      <c r="R7" s="49">
        <f t="shared" ref="R7:R8" si="3">Q7+D7</f>
        <v>214</v>
      </c>
      <c r="S7" s="670"/>
      <c r="T7" s="671"/>
      <c r="U7" s="48">
        <v>201</v>
      </c>
      <c r="V7" s="49">
        <f t="shared" ref="V7:V8" si="4">U7+D7</f>
        <v>219</v>
      </c>
      <c r="W7" s="670"/>
      <c r="X7" s="671"/>
      <c r="Y7" s="51">
        <f>F7+J7+N7+R7+V7</f>
        <v>965</v>
      </c>
      <c r="Z7" s="50">
        <f>E7+I7+M7+Q7+U7</f>
        <v>875</v>
      </c>
      <c r="AA7" s="52">
        <f>AVERAGE(F7,J7,N7,R7,V7)</f>
        <v>193</v>
      </c>
      <c r="AB7" s="53">
        <f>AVERAGE(F7,J7,N7,R7,V7)-D7</f>
        <v>175</v>
      </c>
      <c r="AC7" s="664"/>
    </row>
    <row r="8" spans="1:29" s="22" customFormat="1" ht="16.5" customHeight="1" thickBot="1" x14ac:dyDescent="0.25">
      <c r="A8" s="46"/>
      <c r="B8" s="682" t="s">
        <v>39</v>
      </c>
      <c r="C8" s="683"/>
      <c r="D8" s="54">
        <v>12</v>
      </c>
      <c r="E8" s="55">
        <v>218</v>
      </c>
      <c r="F8" s="49">
        <f t="shared" si="0"/>
        <v>230</v>
      </c>
      <c r="G8" s="672"/>
      <c r="H8" s="673"/>
      <c r="I8" s="56">
        <v>182</v>
      </c>
      <c r="J8" s="51">
        <f t="shared" si="1"/>
        <v>194</v>
      </c>
      <c r="K8" s="672"/>
      <c r="L8" s="673"/>
      <c r="M8" s="50">
        <v>158</v>
      </c>
      <c r="N8" s="51">
        <f t="shared" si="2"/>
        <v>170</v>
      </c>
      <c r="O8" s="672"/>
      <c r="P8" s="673"/>
      <c r="Q8" s="48">
        <v>172</v>
      </c>
      <c r="R8" s="49">
        <f t="shared" si="3"/>
        <v>184</v>
      </c>
      <c r="S8" s="672"/>
      <c r="T8" s="673"/>
      <c r="U8" s="48">
        <v>202</v>
      </c>
      <c r="V8" s="49">
        <f t="shared" si="4"/>
        <v>214</v>
      </c>
      <c r="W8" s="672"/>
      <c r="X8" s="673"/>
      <c r="Y8" s="57">
        <f>F8+J8+N8+R8+V8</f>
        <v>992</v>
      </c>
      <c r="Z8" s="56">
        <f>E8+I8+M8+Q8+U8</f>
        <v>932</v>
      </c>
      <c r="AA8" s="58">
        <f>AVERAGE(F8,J8,N8,R8,V8)</f>
        <v>198.4</v>
      </c>
      <c r="AB8" s="59">
        <f>AVERAGE(F8,J8,N8,R8,V8)-D8</f>
        <v>186.4</v>
      </c>
      <c r="AC8" s="665"/>
    </row>
    <row r="9" spans="1:29" s="46" customFormat="1" ht="41.25" customHeight="1" x14ac:dyDescent="0.2">
      <c r="B9" s="749" t="s">
        <v>54</v>
      </c>
      <c r="C9" s="750"/>
      <c r="D9" s="60">
        <f>SUM(D10:D12)</f>
        <v>72</v>
      </c>
      <c r="E9" s="34">
        <f>SUM(E10:E12)</f>
        <v>444</v>
      </c>
      <c r="F9" s="61">
        <f>SUM(F10:F12)</f>
        <v>516</v>
      </c>
      <c r="G9" s="61">
        <f>F21</f>
        <v>534</v>
      </c>
      <c r="H9" s="40" t="str">
        <f>B21</f>
        <v>Egesten Metallehitused</v>
      </c>
      <c r="I9" s="62">
        <f>SUM(I10:I12)</f>
        <v>447</v>
      </c>
      <c r="J9" s="61">
        <f>SUM(J10:J12)</f>
        <v>519</v>
      </c>
      <c r="K9" s="61">
        <f>J17</f>
        <v>502</v>
      </c>
      <c r="L9" s="40" t="str">
        <f>B17</f>
        <v>HAT-auto</v>
      </c>
      <c r="M9" s="41">
        <f>SUM(M10:M12)</f>
        <v>454</v>
      </c>
      <c r="N9" s="65">
        <f>SUM(N10:N12)</f>
        <v>526</v>
      </c>
      <c r="O9" s="61">
        <f>N13</f>
        <v>483</v>
      </c>
      <c r="P9" s="40" t="str">
        <f>B13</f>
        <v>Temper</v>
      </c>
      <c r="Q9" s="41">
        <f>SUM(Q10:Q12)</f>
        <v>492</v>
      </c>
      <c r="R9" s="36">
        <f>SUM(R10:R12)</f>
        <v>564</v>
      </c>
      <c r="S9" s="61">
        <f>R25</f>
        <v>585</v>
      </c>
      <c r="T9" s="40" t="str">
        <f>B25</f>
        <v>Noobel</v>
      </c>
      <c r="U9" s="41">
        <f>SUM(U10:U12)</f>
        <v>481</v>
      </c>
      <c r="V9" s="63">
        <f>SUM(V10:V12)</f>
        <v>553</v>
      </c>
      <c r="W9" s="61">
        <f>V5</f>
        <v>574</v>
      </c>
      <c r="X9" s="40" t="str">
        <f>B5</f>
        <v>Latestoil</v>
      </c>
      <c r="Y9" s="43">
        <f>F9+J9+N9+R9+V9</f>
        <v>2678</v>
      </c>
      <c r="Z9" s="41">
        <f>SUM(Z10:Z12)</f>
        <v>2318</v>
      </c>
      <c r="AA9" s="64">
        <f>AVERAGE(AA10,AA11,AA12)</f>
        <v>178.5333333333333</v>
      </c>
      <c r="AB9" s="45">
        <f>AVERAGE(AB10,AB11,AB12)</f>
        <v>154.53333333333333</v>
      </c>
      <c r="AC9" s="663">
        <f>G10+K10+O10+S10+W10</f>
        <v>2</v>
      </c>
    </row>
    <row r="10" spans="1:29" s="46" customFormat="1" ht="15.75" customHeight="1" x14ac:dyDescent="0.2">
      <c r="B10" s="719" t="s">
        <v>29</v>
      </c>
      <c r="C10" s="720"/>
      <c r="D10" s="47">
        <v>29</v>
      </c>
      <c r="E10" s="48">
        <v>160</v>
      </c>
      <c r="F10" s="49">
        <f>E10+D10</f>
        <v>189</v>
      </c>
      <c r="G10" s="668">
        <v>0</v>
      </c>
      <c r="H10" s="669"/>
      <c r="I10" s="50">
        <v>143</v>
      </c>
      <c r="J10" s="51">
        <f>I10+D10</f>
        <v>172</v>
      </c>
      <c r="K10" s="668">
        <v>1</v>
      </c>
      <c r="L10" s="669"/>
      <c r="M10" s="50">
        <v>139</v>
      </c>
      <c r="N10" s="51">
        <f>M10+D10</f>
        <v>168</v>
      </c>
      <c r="O10" s="668">
        <v>1</v>
      </c>
      <c r="P10" s="669"/>
      <c r="Q10" s="50">
        <v>163</v>
      </c>
      <c r="R10" s="49">
        <f>Q10+D10</f>
        <v>192</v>
      </c>
      <c r="S10" s="668">
        <v>0</v>
      </c>
      <c r="T10" s="669"/>
      <c r="U10" s="50">
        <v>146</v>
      </c>
      <c r="V10" s="49">
        <f>U10+D10</f>
        <v>175</v>
      </c>
      <c r="W10" s="668">
        <v>0</v>
      </c>
      <c r="X10" s="669"/>
      <c r="Y10" s="51">
        <f t="shared" ref="Y10:Y15" si="5">F10+J10+N10+R10+V10</f>
        <v>896</v>
      </c>
      <c r="Z10" s="50">
        <f>E10+I10+M10+Q10+U10</f>
        <v>751</v>
      </c>
      <c r="AA10" s="52">
        <f>AVERAGE(F10,J10,N10,R10,V10)</f>
        <v>179.2</v>
      </c>
      <c r="AB10" s="53">
        <f>AVERAGE(F10,J10,N10,R10,V10)-D10</f>
        <v>150.19999999999999</v>
      </c>
      <c r="AC10" s="664"/>
    </row>
    <row r="11" spans="1:29" s="46" customFormat="1" ht="15.75" customHeight="1" x14ac:dyDescent="0.2">
      <c r="B11" s="719" t="s">
        <v>171</v>
      </c>
      <c r="C11" s="720"/>
      <c r="D11" s="47">
        <v>31</v>
      </c>
      <c r="E11" s="48">
        <v>130</v>
      </c>
      <c r="F11" s="49">
        <f t="shared" ref="F11:F12" si="6">E11+D11</f>
        <v>161</v>
      </c>
      <c r="G11" s="670"/>
      <c r="H11" s="671"/>
      <c r="I11" s="50">
        <v>148</v>
      </c>
      <c r="J11" s="51">
        <f t="shared" ref="J11:J12" si="7">I11+D11</f>
        <v>179</v>
      </c>
      <c r="K11" s="670"/>
      <c r="L11" s="671"/>
      <c r="M11" s="50">
        <v>168</v>
      </c>
      <c r="N11" s="51">
        <f t="shared" ref="N11:N12" si="8">M11+D11</f>
        <v>199</v>
      </c>
      <c r="O11" s="670"/>
      <c r="P11" s="671"/>
      <c r="Q11" s="48">
        <v>148</v>
      </c>
      <c r="R11" s="49">
        <f t="shared" ref="R11:R12" si="9">Q11+D11</f>
        <v>179</v>
      </c>
      <c r="S11" s="670"/>
      <c r="T11" s="671"/>
      <c r="U11" s="48">
        <v>132</v>
      </c>
      <c r="V11" s="49">
        <f t="shared" ref="V11:V12" si="10">U11+D11</f>
        <v>163</v>
      </c>
      <c r="W11" s="670"/>
      <c r="X11" s="671"/>
      <c r="Y11" s="51">
        <f t="shared" si="5"/>
        <v>881</v>
      </c>
      <c r="Z11" s="50">
        <f>E11+I11+M11+Q11+U11</f>
        <v>726</v>
      </c>
      <c r="AA11" s="52">
        <f>AVERAGE(F11,J11,N11,R11,V11)</f>
        <v>176.2</v>
      </c>
      <c r="AB11" s="53">
        <f>AVERAGE(F11,J11,N11,R11,V11)-D11</f>
        <v>145.19999999999999</v>
      </c>
      <c r="AC11" s="664"/>
    </row>
    <row r="12" spans="1:29" s="46" customFormat="1" ht="16.5" customHeight="1" thickBot="1" x14ac:dyDescent="0.25">
      <c r="B12" s="721" t="s">
        <v>58</v>
      </c>
      <c r="C12" s="722"/>
      <c r="D12" s="54">
        <v>12</v>
      </c>
      <c r="E12" s="55">
        <v>154</v>
      </c>
      <c r="F12" s="49">
        <f t="shared" si="6"/>
        <v>166</v>
      </c>
      <c r="G12" s="672"/>
      <c r="H12" s="673"/>
      <c r="I12" s="56">
        <v>156</v>
      </c>
      <c r="J12" s="51">
        <f t="shared" si="7"/>
        <v>168</v>
      </c>
      <c r="K12" s="672"/>
      <c r="L12" s="673"/>
      <c r="M12" s="50">
        <v>147</v>
      </c>
      <c r="N12" s="51">
        <f t="shared" si="8"/>
        <v>159</v>
      </c>
      <c r="O12" s="672"/>
      <c r="P12" s="673"/>
      <c r="Q12" s="48">
        <v>181</v>
      </c>
      <c r="R12" s="49">
        <f t="shared" si="9"/>
        <v>193</v>
      </c>
      <c r="S12" s="672"/>
      <c r="T12" s="673"/>
      <c r="U12" s="48">
        <v>203</v>
      </c>
      <c r="V12" s="49">
        <f t="shared" si="10"/>
        <v>215</v>
      </c>
      <c r="W12" s="672"/>
      <c r="X12" s="673"/>
      <c r="Y12" s="57">
        <f t="shared" si="5"/>
        <v>901</v>
      </c>
      <c r="Z12" s="56">
        <f>E12+I12+M12+Q12+U12</f>
        <v>841</v>
      </c>
      <c r="AA12" s="58">
        <f>AVERAGE(F12,J12,N12,R12,V12)</f>
        <v>180.2</v>
      </c>
      <c r="AB12" s="59">
        <f>AVERAGE(F12,J12,N12,R12,V12)-D12</f>
        <v>168.2</v>
      </c>
      <c r="AC12" s="665"/>
    </row>
    <row r="13" spans="1:29" s="46" customFormat="1" ht="41.25" customHeight="1" x14ac:dyDescent="0.2">
      <c r="B13" s="716" t="s">
        <v>56</v>
      </c>
      <c r="C13" s="718"/>
      <c r="D13" s="60">
        <f>SUM(D14:D16)</f>
        <v>110</v>
      </c>
      <c r="E13" s="34">
        <f>SUM(E14:E16)</f>
        <v>350</v>
      </c>
      <c r="F13" s="61">
        <f>SUM(F14:F16)</f>
        <v>460</v>
      </c>
      <c r="G13" s="61">
        <f>F17</f>
        <v>490</v>
      </c>
      <c r="H13" s="40" t="str">
        <f>B17</f>
        <v>HAT-auto</v>
      </c>
      <c r="I13" s="62">
        <f>SUM(I14:I16)</f>
        <v>361</v>
      </c>
      <c r="J13" s="61">
        <f>SUM(J14:J16)</f>
        <v>471</v>
      </c>
      <c r="K13" s="61">
        <f>J25</f>
        <v>596</v>
      </c>
      <c r="L13" s="40" t="str">
        <f>B25</f>
        <v>Noobel</v>
      </c>
      <c r="M13" s="41">
        <f>SUM(M14:M16)</f>
        <v>373</v>
      </c>
      <c r="N13" s="65">
        <f>SUM(N14:N16)</f>
        <v>483</v>
      </c>
      <c r="O13" s="61">
        <f>N9</f>
        <v>526</v>
      </c>
      <c r="P13" s="40" t="str">
        <f>B9</f>
        <v>Assar</v>
      </c>
      <c r="Q13" s="41">
        <f>SUM(Q14:Q16)</f>
        <v>384</v>
      </c>
      <c r="R13" s="63">
        <f>SUM(R14:R16)</f>
        <v>494</v>
      </c>
      <c r="S13" s="61">
        <f>R5</f>
        <v>604</v>
      </c>
      <c r="T13" s="40" t="str">
        <f>B5</f>
        <v>Latestoil</v>
      </c>
      <c r="U13" s="41">
        <f>SUM(U14:U16)</f>
        <v>382</v>
      </c>
      <c r="V13" s="65">
        <f>SUM(V14:V16)</f>
        <v>492</v>
      </c>
      <c r="W13" s="61">
        <f>V21</f>
        <v>472</v>
      </c>
      <c r="X13" s="40" t="str">
        <f>B21</f>
        <v>Egesten Metallehitused</v>
      </c>
      <c r="Y13" s="43">
        <f t="shared" si="5"/>
        <v>2400</v>
      </c>
      <c r="Z13" s="41">
        <f>SUM(Z14:Z16)</f>
        <v>1850</v>
      </c>
      <c r="AA13" s="64">
        <f>AVERAGE(AA14,AA15,AA16)</f>
        <v>160</v>
      </c>
      <c r="AB13" s="45">
        <f>AVERAGE(AB14,AB15,AB16)</f>
        <v>123.33333333333333</v>
      </c>
      <c r="AC13" s="663">
        <f>G14+K14+O14+S14+W14</f>
        <v>1</v>
      </c>
    </row>
    <row r="14" spans="1:29" s="46" customFormat="1" ht="15.75" customHeight="1" x14ac:dyDescent="0.2">
      <c r="B14" s="719" t="s">
        <v>134</v>
      </c>
      <c r="C14" s="720"/>
      <c r="D14" s="47">
        <v>45</v>
      </c>
      <c r="E14" s="48">
        <v>98</v>
      </c>
      <c r="F14" s="49">
        <f>E14+D14</f>
        <v>143</v>
      </c>
      <c r="G14" s="668">
        <v>0</v>
      </c>
      <c r="H14" s="669"/>
      <c r="I14" s="50">
        <v>151</v>
      </c>
      <c r="J14" s="51">
        <f>I14+D14</f>
        <v>196</v>
      </c>
      <c r="K14" s="668">
        <v>0</v>
      </c>
      <c r="L14" s="669"/>
      <c r="M14" s="50">
        <v>135</v>
      </c>
      <c r="N14" s="51">
        <f>M14+D14</f>
        <v>180</v>
      </c>
      <c r="O14" s="668">
        <v>0</v>
      </c>
      <c r="P14" s="669"/>
      <c r="Q14" s="50">
        <v>96</v>
      </c>
      <c r="R14" s="49">
        <f>Q14+D14</f>
        <v>141</v>
      </c>
      <c r="S14" s="668">
        <v>0</v>
      </c>
      <c r="T14" s="669"/>
      <c r="U14" s="50">
        <v>91</v>
      </c>
      <c r="V14" s="49">
        <f>U14+D14</f>
        <v>136</v>
      </c>
      <c r="W14" s="668">
        <v>1</v>
      </c>
      <c r="X14" s="669"/>
      <c r="Y14" s="51">
        <f t="shared" si="5"/>
        <v>796</v>
      </c>
      <c r="Z14" s="50">
        <f>E14+I14+M14+Q14+U14</f>
        <v>571</v>
      </c>
      <c r="AA14" s="52">
        <f>AVERAGE(F14,J14,N14,R14,V14)</f>
        <v>159.19999999999999</v>
      </c>
      <c r="AB14" s="53">
        <f>AVERAGE(F14,J14,N14,R14,V14)-D14</f>
        <v>114.19999999999999</v>
      </c>
      <c r="AC14" s="664"/>
    </row>
    <row r="15" spans="1:29" s="46" customFormat="1" ht="15.75" customHeight="1" x14ac:dyDescent="0.2">
      <c r="B15" s="719" t="s">
        <v>135</v>
      </c>
      <c r="C15" s="720"/>
      <c r="D15" s="47">
        <v>39</v>
      </c>
      <c r="E15" s="48">
        <v>116</v>
      </c>
      <c r="F15" s="49">
        <f t="shared" ref="F15:F16" si="11">E15+D15</f>
        <v>155</v>
      </c>
      <c r="G15" s="670"/>
      <c r="H15" s="671"/>
      <c r="I15" s="48">
        <v>91</v>
      </c>
      <c r="J15" s="51">
        <f t="shared" ref="J15:J16" si="12">I15+D15</f>
        <v>130</v>
      </c>
      <c r="K15" s="670"/>
      <c r="L15" s="671"/>
      <c r="M15" s="48">
        <v>105</v>
      </c>
      <c r="N15" s="51">
        <f t="shared" ref="N15:N16" si="13">M15+D15</f>
        <v>144</v>
      </c>
      <c r="O15" s="670"/>
      <c r="P15" s="671"/>
      <c r="Q15" s="48">
        <v>166</v>
      </c>
      <c r="R15" s="49">
        <f t="shared" ref="R15:R16" si="14">Q15+D15</f>
        <v>205</v>
      </c>
      <c r="S15" s="670"/>
      <c r="T15" s="671"/>
      <c r="U15" s="48">
        <v>138</v>
      </c>
      <c r="V15" s="49">
        <f t="shared" ref="V15:V16" si="15">U15+D15</f>
        <v>177</v>
      </c>
      <c r="W15" s="670"/>
      <c r="X15" s="671"/>
      <c r="Y15" s="51">
        <f t="shared" si="5"/>
        <v>811</v>
      </c>
      <c r="Z15" s="50">
        <f>E15+I15+M15+Q15+U15</f>
        <v>616</v>
      </c>
      <c r="AA15" s="52">
        <f>AVERAGE(F15,J15,N15,R15,V15)</f>
        <v>162.19999999999999</v>
      </c>
      <c r="AB15" s="53">
        <f>AVERAGE(F15,J15,N15,R15,V15)-D15</f>
        <v>123.19999999999999</v>
      </c>
      <c r="AC15" s="664"/>
    </row>
    <row r="16" spans="1:29" s="46" customFormat="1" ht="16.5" customHeight="1" thickBot="1" x14ac:dyDescent="0.25">
      <c r="B16" s="721" t="s">
        <v>136</v>
      </c>
      <c r="C16" s="722"/>
      <c r="D16" s="54">
        <v>26</v>
      </c>
      <c r="E16" s="55">
        <v>136</v>
      </c>
      <c r="F16" s="49">
        <f t="shared" si="11"/>
        <v>162</v>
      </c>
      <c r="G16" s="672"/>
      <c r="H16" s="673"/>
      <c r="I16" s="48">
        <v>119</v>
      </c>
      <c r="J16" s="51">
        <f t="shared" si="12"/>
        <v>145</v>
      </c>
      <c r="K16" s="672"/>
      <c r="L16" s="673"/>
      <c r="M16" s="48">
        <v>133</v>
      </c>
      <c r="N16" s="51">
        <f t="shared" si="13"/>
        <v>159</v>
      </c>
      <c r="O16" s="672"/>
      <c r="P16" s="673"/>
      <c r="Q16" s="48">
        <v>122</v>
      </c>
      <c r="R16" s="49">
        <f t="shared" si="14"/>
        <v>148</v>
      </c>
      <c r="S16" s="672"/>
      <c r="T16" s="673"/>
      <c r="U16" s="48">
        <v>153</v>
      </c>
      <c r="V16" s="49">
        <f t="shared" si="15"/>
        <v>179</v>
      </c>
      <c r="W16" s="672"/>
      <c r="X16" s="673"/>
      <c r="Y16" s="57">
        <f>F16+J16+N16+R16+V16</f>
        <v>793</v>
      </c>
      <c r="Z16" s="56">
        <f>E16+I16+M16+Q16+U16</f>
        <v>663</v>
      </c>
      <c r="AA16" s="58">
        <f>AVERAGE(F16,J16,N16,R16,V16)</f>
        <v>158.6</v>
      </c>
      <c r="AB16" s="59">
        <f>AVERAGE(F16,J16,N16,R16,V16)-D16</f>
        <v>132.6</v>
      </c>
      <c r="AC16" s="665"/>
    </row>
    <row r="17" spans="2:29" s="46" customFormat="1" ht="41.25" customHeight="1" x14ac:dyDescent="0.2">
      <c r="B17" s="712" t="s">
        <v>35</v>
      </c>
      <c r="C17" s="713"/>
      <c r="D17" s="60">
        <f>SUM(D18:D20)</f>
        <v>123</v>
      </c>
      <c r="E17" s="34">
        <f>SUM(E18:E20)</f>
        <v>367</v>
      </c>
      <c r="F17" s="61">
        <f>SUM(F18:F20)</f>
        <v>490</v>
      </c>
      <c r="G17" s="61">
        <f>F13</f>
        <v>460</v>
      </c>
      <c r="H17" s="40" t="str">
        <f>B13</f>
        <v>Temper</v>
      </c>
      <c r="I17" s="66">
        <f>SUM(I18:I20)</f>
        <v>379</v>
      </c>
      <c r="J17" s="61">
        <f>SUM(J18:J20)</f>
        <v>502</v>
      </c>
      <c r="K17" s="61">
        <f>J9</f>
        <v>519</v>
      </c>
      <c r="L17" s="40" t="str">
        <f>B9</f>
        <v>Assar</v>
      </c>
      <c r="M17" s="42">
        <f>SUM(M18:M20)</f>
        <v>323</v>
      </c>
      <c r="N17" s="63">
        <f>SUM(N18:N20)</f>
        <v>446</v>
      </c>
      <c r="O17" s="61">
        <f>N5</f>
        <v>548</v>
      </c>
      <c r="P17" s="40" t="str">
        <f>B5</f>
        <v>Latestoil</v>
      </c>
      <c r="Q17" s="41">
        <f>SUM(Q18:Q20)</f>
        <v>381</v>
      </c>
      <c r="R17" s="63">
        <f>SUM(R18:R20)</f>
        <v>504</v>
      </c>
      <c r="S17" s="61">
        <f>R21</f>
        <v>531</v>
      </c>
      <c r="T17" s="40" t="str">
        <f>B21</f>
        <v>Egesten Metallehitused</v>
      </c>
      <c r="U17" s="41">
        <f>SUM(U18:U20)</f>
        <v>425</v>
      </c>
      <c r="V17" s="63">
        <f>SUM(V18:V20)</f>
        <v>548</v>
      </c>
      <c r="W17" s="61">
        <f>V25</f>
        <v>534</v>
      </c>
      <c r="X17" s="40" t="str">
        <f>B25</f>
        <v>Noobel</v>
      </c>
      <c r="Y17" s="43">
        <f t="shared" ref="Y17:Y28" si="16">F17+J17+N17+R17+V17</f>
        <v>2490</v>
      </c>
      <c r="Z17" s="41">
        <f>SUM(Z18:Z20)</f>
        <v>1875</v>
      </c>
      <c r="AA17" s="64">
        <f>AVERAGE(AA18,AA19,AA20)</f>
        <v>166</v>
      </c>
      <c r="AB17" s="45">
        <f>AVERAGE(AB18,AB19,AB20)</f>
        <v>125</v>
      </c>
      <c r="AC17" s="663">
        <f>G18+K18+O18+S18+W18</f>
        <v>2</v>
      </c>
    </row>
    <row r="18" spans="2:29" s="46" customFormat="1" ht="15.75" customHeight="1" x14ac:dyDescent="0.2">
      <c r="B18" s="680" t="s">
        <v>182</v>
      </c>
      <c r="C18" s="681"/>
      <c r="D18" s="47">
        <v>43</v>
      </c>
      <c r="E18" s="48">
        <v>112</v>
      </c>
      <c r="F18" s="49">
        <f>E18+D18</f>
        <v>155</v>
      </c>
      <c r="G18" s="668">
        <v>1</v>
      </c>
      <c r="H18" s="669"/>
      <c r="I18" s="50">
        <v>110</v>
      </c>
      <c r="J18" s="51">
        <f>I18+D18</f>
        <v>153</v>
      </c>
      <c r="K18" s="668">
        <v>0</v>
      </c>
      <c r="L18" s="669"/>
      <c r="M18" s="50">
        <v>148</v>
      </c>
      <c r="N18" s="51">
        <f>M18+D18</f>
        <v>191</v>
      </c>
      <c r="O18" s="668">
        <v>0</v>
      </c>
      <c r="P18" s="669"/>
      <c r="Q18" s="50">
        <v>118</v>
      </c>
      <c r="R18" s="49">
        <f>Q18+D18</f>
        <v>161</v>
      </c>
      <c r="S18" s="668">
        <v>0</v>
      </c>
      <c r="T18" s="669"/>
      <c r="U18" s="50">
        <v>140</v>
      </c>
      <c r="V18" s="49">
        <f>U18+D18</f>
        <v>183</v>
      </c>
      <c r="W18" s="668">
        <v>1</v>
      </c>
      <c r="X18" s="669"/>
      <c r="Y18" s="51">
        <f t="shared" si="16"/>
        <v>843</v>
      </c>
      <c r="Z18" s="50">
        <f>E18+I18+M18+Q18+U18</f>
        <v>628</v>
      </c>
      <c r="AA18" s="52">
        <f>AVERAGE(F18,J18,N18,R18,V18)</f>
        <v>168.6</v>
      </c>
      <c r="AB18" s="53">
        <f>AVERAGE(F18,J18,N18,R18,V18)-D18</f>
        <v>125.6</v>
      </c>
      <c r="AC18" s="664"/>
    </row>
    <row r="19" spans="2:29" s="46" customFormat="1" ht="15.75" customHeight="1" x14ac:dyDescent="0.2">
      <c r="B19" s="680" t="s">
        <v>36</v>
      </c>
      <c r="C19" s="681"/>
      <c r="D19" s="47">
        <v>41</v>
      </c>
      <c r="E19" s="48">
        <v>109</v>
      </c>
      <c r="F19" s="49">
        <f t="shared" ref="F19:F20" si="17">E19+D19</f>
        <v>150</v>
      </c>
      <c r="G19" s="670"/>
      <c r="H19" s="671"/>
      <c r="I19" s="48">
        <v>133</v>
      </c>
      <c r="J19" s="51">
        <f t="shared" ref="J19:J20" si="18">I19+D19</f>
        <v>174</v>
      </c>
      <c r="K19" s="670"/>
      <c r="L19" s="671"/>
      <c r="M19" s="48">
        <v>74</v>
      </c>
      <c r="N19" s="51">
        <f t="shared" ref="N19:N20" si="19">M19+D19</f>
        <v>115</v>
      </c>
      <c r="O19" s="670"/>
      <c r="P19" s="671"/>
      <c r="Q19" s="48">
        <v>112</v>
      </c>
      <c r="R19" s="49">
        <f t="shared" ref="R19:R20" si="20">Q19+D19</f>
        <v>153</v>
      </c>
      <c r="S19" s="670"/>
      <c r="T19" s="671"/>
      <c r="U19" s="48">
        <v>127</v>
      </c>
      <c r="V19" s="49">
        <f t="shared" ref="V19:V20" si="21">U19+D19</f>
        <v>168</v>
      </c>
      <c r="W19" s="670"/>
      <c r="X19" s="671"/>
      <c r="Y19" s="51">
        <f t="shared" si="16"/>
        <v>760</v>
      </c>
      <c r="Z19" s="50">
        <f>E19+I19+M19+Q19+U19</f>
        <v>555</v>
      </c>
      <c r="AA19" s="52">
        <f>AVERAGE(F19,J19,N19,R19,V19)</f>
        <v>152</v>
      </c>
      <c r="AB19" s="53">
        <f>AVERAGE(F19,J19,N19,R19,V19)-D19</f>
        <v>111</v>
      </c>
      <c r="AC19" s="664"/>
    </row>
    <row r="20" spans="2:29" s="46" customFormat="1" ht="16.5" customHeight="1" thickBot="1" x14ac:dyDescent="0.25">
      <c r="B20" s="714" t="s">
        <v>57</v>
      </c>
      <c r="C20" s="715"/>
      <c r="D20" s="54">
        <v>39</v>
      </c>
      <c r="E20" s="55">
        <v>146</v>
      </c>
      <c r="F20" s="49">
        <f t="shared" si="17"/>
        <v>185</v>
      </c>
      <c r="G20" s="672"/>
      <c r="H20" s="673"/>
      <c r="I20" s="48">
        <v>136</v>
      </c>
      <c r="J20" s="51">
        <f t="shared" si="18"/>
        <v>175</v>
      </c>
      <c r="K20" s="672"/>
      <c r="L20" s="673"/>
      <c r="M20" s="48">
        <v>101</v>
      </c>
      <c r="N20" s="51">
        <f t="shared" si="19"/>
        <v>140</v>
      </c>
      <c r="O20" s="672"/>
      <c r="P20" s="673"/>
      <c r="Q20" s="48">
        <v>151</v>
      </c>
      <c r="R20" s="49">
        <f t="shared" si="20"/>
        <v>190</v>
      </c>
      <c r="S20" s="672"/>
      <c r="T20" s="673"/>
      <c r="U20" s="48">
        <v>158</v>
      </c>
      <c r="V20" s="49">
        <f t="shared" si="21"/>
        <v>197</v>
      </c>
      <c r="W20" s="672"/>
      <c r="X20" s="673"/>
      <c r="Y20" s="57">
        <f t="shared" si="16"/>
        <v>887</v>
      </c>
      <c r="Z20" s="56">
        <f>E20+I20+M20+Q20+U20</f>
        <v>692</v>
      </c>
      <c r="AA20" s="58">
        <f>AVERAGE(F20,J20,N20,R20,V20)</f>
        <v>177.4</v>
      </c>
      <c r="AB20" s="59">
        <f>AVERAGE(F20,J20,N20,R20,V20)-D20</f>
        <v>138.4</v>
      </c>
      <c r="AC20" s="665"/>
    </row>
    <row r="21" spans="2:29" s="46" customFormat="1" ht="51.75" customHeight="1" thickBot="1" x14ac:dyDescent="0.25">
      <c r="B21" s="690" t="s">
        <v>25</v>
      </c>
      <c r="C21" s="691"/>
      <c r="D21" s="33">
        <f>SUM(D22:D24)</f>
        <v>80</v>
      </c>
      <c r="E21" s="34">
        <f>SUM(E22:E24)</f>
        <v>454</v>
      </c>
      <c r="F21" s="61">
        <f>SUM(F22:F24)</f>
        <v>534</v>
      </c>
      <c r="G21" s="61">
        <f>F9</f>
        <v>516</v>
      </c>
      <c r="H21" s="40" t="str">
        <f>B9</f>
        <v>Assar</v>
      </c>
      <c r="I21" s="62">
        <f>SUM(I22:I24)</f>
        <v>403</v>
      </c>
      <c r="J21" s="61">
        <f>SUM(J22:J24)</f>
        <v>483</v>
      </c>
      <c r="K21" s="61">
        <f>J5</f>
        <v>558</v>
      </c>
      <c r="L21" s="40" t="str">
        <f>B5</f>
        <v>Latestoil</v>
      </c>
      <c r="M21" s="41">
        <f>SUM(M22:M24)</f>
        <v>468</v>
      </c>
      <c r="N21" s="65">
        <f>SUM(N22:N24)</f>
        <v>548</v>
      </c>
      <c r="O21" s="61">
        <f>N25</f>
        <v>596</v>
      </c>
      <c r="P21" s="40" t="str">
        <f>B25</f>
        <v>Noobel</v>
      </c>
      <c r="Q21" s="41">
        <f>SUM(Q22:Q24)</f>
        <v>451</v>
      </c>
      <c r="R21" s="65">
        <f>SUM(R22:R24)</f>
        <v>531</v>
      </c>
      <c r="S21" s="61">
        <f>R17</f>
        <v>504</v>
      </c>
      <c r="T21" s="40" t="str">
        <f>B17</f>
        <v>HAT-auto</v>
      </c>
      <c r="U21" s="41">
        <f>SUM(U22:U24)</f>
        <v>392</v>
      </c>
      <c r="V21" s="65">
        <f>SUM(V22:V24)</f>
        <v>472</v>
      </c>
      <c r="W21" s="61">
        <f>V13</f>
        <v>492</v>
      </c>
      <c r="X21" s="40" t="str">
        <f>B13</f>
        <v>Temper</v>
      </c>
      <c r="Y21" s="43">
        <f t="shared" si="16"/>
        <v>2568</v>
      </c>
      <c r="Z21" s="41">
        <f>SUM(Z22:Z24)</f>
        <v>2168</v>
      </c>
      <c r="AA21" s="64">
        <f>AVERAGE(AA22,AA23,AA24)</f>
        <v>171.20000000000002</v>
      </c>
      <c r="AB21" s="45">
        <f>AVERAGE(AB22,AB23,AB24)</f>
        <v>144.53333333333333</v>
      </c>
      <c r="AC21" s="663">
        <f>G22+K22+O22+S22+W22</f>
        <v>2</v>
      </c>
    </row>
    <row r="22" spans="2:29" s="46" customFormat="1" ht="15.75" customHeight="1" x14ac:dyDescent="0.2">
      <c r="B22" s="692" t="s">
        <v>181</v>
      </c>
      <c r="C22" s="693"/>
      <c r="D22" s="47">
        <v>38</v>
      </c>
      <c r="E22" s="48">
        <v>138</v>
      </c>
      <c r="F22" s="49">
        <f>E22+D22</f>
        <v>176</v>
      </c>
      <c r="G22" s="668">
        <v>1</v>
      </c>
      <c r="H22" s="669"/>
      <c r="I22" s="50">
        <v>116</v>
      </c>
      <c r="J22" s="51">
        <f>I22+D22</f>
        <v>154</v>
      </c>
      <c r="K22" s="668">
        <v>0</v>
      </c>
      <c r="L22" s="669"/>
      <c r="M22" s="50">
        <v>148</v>
      </c>
      <c r="N22" s="51">
        <f>M22+D22</f>
        <v>186</v>
      </c>
      <c r="O22" s="668">
        <v>0</v>
      </c>
      <c r="P22" s="669"/>
      <c r="Q22" s="50">
        <v>114</v>
      </c>
      <c r="R22" s="49">
        <f>Q22+D22</f>
        <v>152</v>
      </c>
      <c r="S22" s="668">
        <v>1</v>
      </c>
      <c r="T22" s="669"/>
      <c r="U22" s="50">
        <v>135</v>
      </c>
      <c r="V22" s="49">
        <f>U22+D22</f>
        <v>173</v>
      </c>
      <c r="W22" s="668">
        <v>0</v>
      </c>
      <c r="X22" s="669"/>
      <c r="Y22" s="51">
        <f t="shared" si="16"/>
        <v>841</v>
      </c>
      <c r="Z22" s="50">
        <f>E22+I22+M22+Q22+U22</f>
        <v>651</v>
      </c>
      <c r="AA22" s="52">
        <f>AVERAGE(F22,J22,N22,R22,V22)</f>
        <v>168.2</v>
      </c>
      <c r="AB22" s="53">
        <f>AVERAGE(F22,J22,N22,R22,V22)-D22</f>
        <v>130.19999999999999</v>
      </c>
      <c r="AC22" s="664"/>
    </row>
    <row r="23" spans="2:29" s="46" customFormat="1" ht="15.75" customHeight="1" x14ac:dyDescent="0.2">
      <c r="B23" s="694" t="s">
        <v>26</v>
      </c>
      <c r="C23" s="695"/>
      <c r="D23" s="47">
        <v>21</v>
      </c>
      <c r="E23" s="48">
        <v>176</v>
      </c>
      <c r="F23" s="49">
        <f t="shared" ref="F23:F24" si="22">E23+D23</f>
        <v>197</v>
      </c>
      <c r="G23" s="670"/>
      <c r="H23" s="671"/>
      <c r="I23" s="48">
        <v>168</v>
      </c>
      <c r="J23" s="51">
        <f t="shared" ref="J23:J24" si="23">I23+D23</f>
        <v>189</v>
      </c>
      <c r="K23" s="670"/>
      <c r="L23" s="671"/>
      <c r="M23" s="48">
        <v>178</v>
      </c>
      <c r="N23" s="51">
        <f t="shared" ref="N23:N24" si="24">M23+D23</f>
        <v>199</v>
      </c>
      <c r="O23" s="670"/>
      <c r="P23" s="671"/>
      <c r="Q23" s="48">
        <v>178</v>
      </c>
      <c r="R23" s="49">
        <f t="shared" ref="R23:R24" si="25">Q23+D23</f>
        <v>199</v>
      </c>
      <c r="S23" s="670"/>
      <c r="T23" s="671"/>
      <c r="U23" s="48">
        <v>132</v>
      </c>
      <c r="V23" s="49">
        <f t="shared" ref="V23:V24" si="26">U23+D23</f>
        <v>153</v>
      </c>
      <c r="W23" s="670"/>
      <c r="X23" s="671"/>
      <c r="Y23" s="51">
        <f t="shared" si="16"/>
        <v>937</v>
      </c>
      <c r="Z23" s="50">
        <f>E23+I23+M23+Q23+U23</f>
        <v>832</v>
      </c>
      <c r="AA23" s="52">
        <f>AVERAGE(F23,J23,N23,R23,V23)</f>
        <v>187.4</v>
      </c>
      <c r="AB23" s="53">
        <f>AVERAGE(F23,J23,N23,R23,V23)-D23</f>
        <v>166.4</v>
      </c>
      <c r="AC23" s="664"/>
    </row>
    <row r="24" spans="2:29" s="46" customFormat="1" ht="16.5" customHeight="1" thickBot="1" x14ac:dyDescent="0.25">
      <c r="B24" s="682" t="s">
        <v>164</v>
      </c>
      <c r="C24" s="683"/>
      <c r="D24" s="54">
        <v>21</v>
      </c>
      <c r="E24" s="55">
        <v>140</v>
      </c>
      <c r="F24" s="49">
        <f t="shared" si="22"/>
        <v>161</v>
      </c>
      <c r="G24" s="672"/>
      <c r="H24" s="673"/>
      <c r="I24" s="48">
        <v>119</v>
      </c>
      <c r="J24" s="51">
        <f t="shared" si="23"/>
        <v>140</v>
      </c>
      <c r="K24" s="672"/>
      <c r="L24" s="673"/>
      <c r="M24" s="48">
        <v>142</v>
      </c>
      <c r="N24" s="51">
        <f t="shared" si="24"/>
        <v>163</v>
      </c>
      <c r="O24" s="672"/>
      <c r="P24" s="673"/>
      <c r="Q24" s="48">
        <v>159</v>
      </c>
      <c r="R24" s="49">
        <f t="shared" si="25"/>
        <v>180</v>
      </c>
      <c r="S24" s="672"/>
      <c r="T24" s="673"/>
      <c r="U24" s="48">
        <v>125</v>
      </c>
      <c r="V24" s="49">
        <f t="shared" si="26"/>
        <v>146</v>
      </c>
      <c r="W24" s="672"/>
      <c r="X24" s="673"/>
      <c r="Y24" s="57">
        <f t="shared" si="16"/>
        <v>790</v>
      </c>
      <c r="Z24" s="56">
        <f>E24+I24+M24+Q24+U24</f>
        <v>685</v>
      </c>
      <c r="AA24" s="58">
        <f>AVERAGE(F24,J24,N24,R24,V24)</f>
        <v>158</v>
      </c>
      <c r="AB24" s="59">
        <f>AVERAGE(F24,J24,N24,R24,V24)-D24</f>
        <v>137</v>
      </c>
      <c r="AC24" s="665"/>
    </row>
    <row r="25" spans="2:29" s="46" customFormat="1" ht="41.25" customHeight="1" x14ac:dyDescent="0.2">
      <c r="B25" s="678" t="s">
        <v>30</v>
      </c>
      <c r="C25" s="679"/>
      <c r="D25" s="67">
        <f>SUM(D26:D28)</f>
        <v>44</v>
      </c>
      <c r="E25" s="34">
        <f>SUM(E26:E28)</f>
        <v>539</v>
      </c>
      <c r="F25" s="61">
        <f>SUM(F26:F28)</f>
        <v>583</v>
      </c>
      <c r="G25" s="61">
        <f>F5</f>
        <v>579</v>
      </c>
      <c r="H25" s="40" t="str">
        <f>B5</f>
        <v>Latestoil</v>
      </c>
      <c r="I25" s="62">
        <f>SUM(I26:I28)</f>
        <v>552</v>
      </c>
      <c r="J25" s="61">
        <f>SUM(J26:J28)</f>
        <v>596</v>
      </c>
      <c r="K25" s="61">
        <f>J13</f>
        <v>471</v>
      </c>
      <c r="L25" s="40" t="str">
        <f>B13</f>
        <v>Temper</v>
      </c>
      <c r="M25" s="42">
        <f>SUM(M26:M28)</f>
        <v>552</v>
      </c>
      <c r="N25" s="63">
        <f>SUM(N26:N28)</f>
        <v>596</v>
      </c>
      <c r="O25" s="61">
        <f>N21</f>
        <v>548</v>
      </c>
      <c r="P25" s="40" t="str">
        <f>B21</f>
        <v>Egesten Metallehitused</v>
      </c>
      <c r="Q25" s="41">
        <f>SUM(Q26:Q28)</f>
        <v>541</v>
      </c>
      <c r="R25" s="63">
        <f>SUM(R26:R28)</f>
        <v>585</v>
      </c>
      <c r="S25" s="61">
        <f>R9</f>
        <v>564</v>
      </c>
      <c r="T25" s="40" t="str">
        <f>B9</f>
        <v>Assar</v>
      </c>
      <c r="U25" s="41">
        <f>SUM(U26:U28)</f>
        <v>490</v>
      </c>
      <c r="V25" s="63">
        <f>SUM(V26:V28)</f>
        <v>534</v>
      </c>
      <c r="W25" s="61">
        <f>V17</f>
        <v>548</v>
      </c>
      <c r="X25" s="40" t="str">
        <f>B17</f>
        <v>HAT-auto</v>
      </c>
      <c r="Y25" s="43">
        <f t="shared" si="16"/>
        <v>2894</v>
      </c>
      <c r="Z25" s="41">
        <f>SUM(Z26:Z28)</f>
        <v>2674</v>
      </c>
      <c r="AA25" s="64">
        <f>AVERAGE(AA26,AA27,AA28)</f>
        <v>192.93333333333331</v>
      </c>
      <c r="AB25" s="45">
        <f>AVERAGE(AB26,AB27,AB28)</f>
        <v>178.26666666666665</v>
      </c>
      <c r="AC25" s="663">
        <f>G26+K26+O26+S26+W26</f>
        <v>4</v>
      </c>
    </row>
    <row r="26" spans="2:29" s="46" customFormat="1" ht="15.75" customHeight="1" x14ac:dyDescent="0.2">
      <c r="B26" s="680" t="s">
        <v>122</v>
      </c>
      <c r="C26" s="681"/>
      <c r="D26" s="47">
        <v>25</v>
      </c>
      <c r="E26" s="48">
        <v>158</v>
      </c>
      <c r="F26" s="49">
        <f>E26+D26</f>
        <v>183</v>
      </c>
      <c r="G26" s="668">
        <v>1</v>
      </c>
      <c r="H26" s="669"/>
      <c r="I26" s="50">
        <v>132</v>
      </c>
      <c r="J26" s="51">
        <f>I26+D26</f>
        <v>157</v>
      </c>
      <c r="K26" s="668">
        <v>1</v>
      </c>
      <c r="L26" s="669"/>
      <c r="M26" s="50">
        <v>153</v>
      </c>
      <c r="N26" s="51">
        <f>M26+D26</f>
        <v>178</v>
      </c>
      <c r="O26" s="668">
        <v>1</v>
      </c>
      <c r="P26" s="669"/>
      <c r="Q26" s="50">
        <v>124</v>
      </c>
      <c r="R26" s="49">
        <f>Q26+D26</f>
        <v>149</v>
      </c>
      <c r="S26" s="668">
        <v>1</v>
      </c>
      <c r="T26" s="669"/>
      <c r="U26" s="50">
        <v>117</v>
      </c>
      <c r="V26" s="49">
        <f>U26+D26</f>
        <v>142</v>
      </c>
      <c r="W26" s="668">
        <v>0</v>
      </c>
      <c r="X26" s="669"/>
      <c r="Y26" s="51">
        <f t="shared" si="16"/>
        <v>809</v>
      </c>
      <c r="Z26" s="50">
        <f>E26+I26+M26+Q26+U26</f>
        <v>684</v>
      </c>
      <c r="AA26" s="52">
        <f>AVERAGE(F26,J26,N26,R26,V26)</f>
        <v>161.80000000000001</v>
      </c>
      <c r="AB26" s="53">
        <f>AVERAGE(F26,J26,N26,R26,V26)-D26</f>
        <v>136.80000000000001</v>
      </c>
      <c r="AC26" s="664"/>
    </row>
    <row r="27" spans="2:29" s="46" customFormat="1" ht="15.75" customHeight="1" x14ac:dyDescent="0.2">
      <c r="B27" s="680" t="s">
        <v>123</v>
      </c>
      <c r="C27" s="681"/>
      <c r="D27" s="47">
        <v>0</v>
      </c>
      <c r="E27" s="48">
        <v>187</v>
      </c>
      <c r="F27" s="49">
        <f t="shared" ref="F27:F28" si="27">E27+D27</f>
        <v>187</v>
      </c>
      <c r="G27" s="670"/>
      <c r="H27" s="671"/>
      <c r="I27" s="48">
        <v>247</v>
      </c>
      <c r="J27" s="51">
        <f t="shared" ref="J27:J28" si="28">I27+D27</f>
        <v>247</v>
      </c>
      <c r="K27" s="670"/>
      <c r="L27" s="671"/>
      <c r="M27" s="48">
        <v>205</v>
      </c>
      <c r="N27" s="51">
        <f t="shared" ref="N27:N28" si="29">M27+D27</f>
        <v>205</v>
      </c>
      <c r="O27" s="670"/>
      <c r="P27" s="671"/>
      <c r="Q27" s="48">
        <v>227</v>
      </c>
      <c r="R27" s="49">
        <f t="shared" ref="R27:R28" si="30">Q27+D27</f>
        <v>227</v>
      </c>
      <c r="S27" s="670"/>
      <c r="T27" s="671"/>
      <c r="U27" s="48">
        <v>189</v>
      </c>
      <c r="V27" s="49">
        <f t="shared" ref="V27:V28" si="31">U27+D27</f>
        <v>189</v>
      </c>
      <c r="W27" s="670"/>
      <c r="X27" s="671"/>
      <c r="Y27" s="51">
        <f t="shared" si="16"/>
        <v>1055</v>
      </c>
      <c r="Z27" s="50">
        <f>E27+I27+M27+Q27+U27</f>
        <v>1055</v>
      </c>
      <c r="AA27" s="52">
        <f>AVERAGE(F27,J27,N27,R27,V27)</f>
        <v>211</v>
      </c>
      <c r="AB27" s="53">
        <f>AVERAGE(F27,J27,N27,R27,V27)-D27</f>
        <v>211</v>
      </c>
      <c r="AC27" s="664"/>
    </row>
    <row r="28" spans="2:29" s="46" customFormat="1" ht="16.5" customHeight="1" thickBot="1" x14ac:dyDescent="0.25">
      <c r="B28" s="682" t="s">
        <v>124</v>
      </c>
      <c r="C28" s="683"/>
      <c r="D28" s="68">
        <v>19</v>
      </c>
      <c r="E28" s="55">
        <v>194</v>
      </c>
      <c r="F28" s="49">
        <f t="shared" si="27"/>
        <v>213</v>
      </c>
      <c r="G28" s="672"/>
      <c r="H28" s="673"/>
      <c r="I28" s="55">
        <v>173</v>
      </c>
      <c r="J28" s="51">
        <f t="shared" si="28"/>
        <v>192</v>
      </c>
      <c r="K28" s="672"/>
      <c r="L28" s="673"/>
      <c r="M28" s="55">
        <v>194</v>
      </c>
      <c r="N28" s="51">
        <f t="shared" si="29"/>
        <v>213</v>
      </c>
      <c r="O28" s="672"/>
      <c r="P28" s="673"/>
      <c r="Q28" s="55">
        <v>190</v>
      </c>
      <c r="R28" s="49">
        <f t="shared" si="30"/>
        <v>209</v>
      </c>
      <c r="S28" s="672"/>
      <c r="T28" s="673"/>
      <c r="U28" s="55">
        <v>184</v>
      </c>
      <c r="V28" s="49">
        <f t="shared" si="31"/>
        <v>203</v>
      </c>
      <c r="W28" s="672"/>
      <c r="X28" s="673"/>
      <c r="Y28" s="57">
        <f t="shared" si="16"/>
        <v>1030</v>
      </c>
      <c r="Z28" s="56">
        <f>E28+I28+M28+Q28+U28</f>
        <v>935</v>
      </c>
      <c r="AA28" s="58">
        <f>AVERAGE(F28,J28,N28,R28,V28)</f>
        <v>206</v>
      </c>
      <c r="AB28" s="59">
        <f>AVERAGE(F28,J28,N28,R28,V28)-D28</f>
        <v>187</v>
      </c>
      <c r="AC28" s="665"/>
    </row>
    <row r="29" spans="2:29" s="46" customFormat="1" ht="59.25" customHeight="1" x14ac:dyDescent="0.2">
      <c r="B29" s="208"/>
      <c r="C29" s="208"/>
      <c r="D29" s="209"/>
      <c r="E29" s="210"/>
      <c r="F29" s="211"/>
      <c r="G29" s="212"/>
      <c r="H29" s="212"/>
      <c r="I29" s="210"/>
      <c r="J29" s="211"/>
      <c r="K29" s="212"/>
      <c r="L29" s="212"/>
      <c r="M29" s="210"/>
      <c r="N29" s="211"/>
      <c r="O29" s="212"/>
      <c r="P29" s="212"/>
      <c r="Q29" s="210"/>
      <c r="R29" s="211"/>
      <c r="S29" s="212"/>
      <c r="T29" s="212"/>
      <c r="U29" s="210"/>
      <c r="V29" s="211"/>
      <c r="W29" s="212"/>
      <c r="X29" s="212"/>
      <c r="Y29" s="211"/>
      <c r="Z29" s="210"/>
      <c r="AA29" s="213"/>
      <c r="AB29" s="214"/>
      <c r="AC29" s="215"/>
    </row>
    <row r="30" spans="2:29" ht="22.5" x14ac:dyDescent="0.25">
      <c r="B30" s="2"/>
      <c r="C30" s="2"/>
      <c r="D30" s="3"/>
      <c r="E30" s="4"/>
      <c r="F30" s="5" t="s">
        <v>179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"/>
      <c r="T30" s="3"/>
      <c r="U30" s="3"/>
      <c r="V30" s="6"/>
      <c r="W30" s="7" t="s">
        <v>87</v>
      </c>
      <c r="X30" s="8"/>
      <c r="Y30" s="8"/>
      <c r="Z30" s="8"/>
      <c r="AA30" s="3"/>
      <c r="AB30" s="3"/>
      <c r="AC30" s="4"/>
    </row>
    <row r="31" spans="2:29" ht="21" thickBot="1" x14ac:dyDescent="0.35">
      <c r="B31" s="9" t="s">
        <v>0</v>
      </c>
      <c r="C31" s="10"/>
      <c r="D31" s="10"/>
      <c r="E31" s="4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</row>
    <row r="32" spans="2:29" x14ac:dyDescent="0.25">
      <c r="B32" s="698" t="s">
        <v>1</v>
      </c>
      <c r="C32" s="699"/>
      <c r="D32" s="12" t="s">
        <v>2</v>
      </c>
      <c r="E32" s="13"/>
      <c r="F32" s="241" t="s">
        <v>3</v>
      </c>
      <c r="G32" s="700" t="s">
        <v>4</v>
      </c>
      <c r="H32" s="701"/>
      <c r="I32" s="15"/>
      <c r="J32" s="241" t="s">
        <v>5</v>
      </c>
      <c r="K32" s="700" t="s">
        <v>4</v>
      </c>
      <c r="L32" s="701"/>
      <c r="M32" s="16"/>
      <c r="N32" s="241" t="s">
        <v>6</v>
      </c>
      <c r="O32" s="700" t="s">
        <v>4</v>
      </c>
      <c r="P32" s="701"/>
      <c r="Q32" s="16"/>
      <c r="R32" s="241" t="s">
        <v>7</v>
      </c>
      <c r="S32" s="700" t="s">
        <v>4</v>
      </c>
      <c r="T32" s="701"/>
      <c r="U32" s="17"/>
      <c r="V32" s="241" t="s">
        <v>8</v>
      </c>
      <c r="W32" s="700" t="s">
        <v>4</v>
      </c>
      <c r="X32" s="701"/>
      <c r="Y32" s="241" t="s">
        <v>9</v>
      </c>
      <c r="Z32" s="18"/>
      <c r="AA32" s="19" t="s">
        <v>10</v>
      </c>
      <c r="AB32" s="20" t="s">
        <v>11</v>
      </c>
      <c r="AC32" s="21" t="s">
        <v>9</v>
      </c>
    </row>
    <row r="33" spans="1:29" ht="17.25" thickBot="1" x14ac:dyDescent="0.3">
      <c r="A33" s="22"/>
      <c r="B33" s="702" t="s">
        <v>12</v>
      </c>
      <c r="C33" s="703"/>
      <c r="D33" s="23"/>
      <c r="E33" s="24"/>
      <c r="F33" s="25" t="s">
        <v>13</v>
      </c>
      <c r="G33" s="696" t="s">
        <v>14</v>
      </c>
      <c r="H33" s="697"/>
      <c r="I33" s="26"/>
      <c r="J33" s="25" t="s">
        <v>13</v>
      </c>
      <c r="K33" s="696" t="s">
        <v>14</v>
      </c>
      <c r="L33" s="697"/>
      <c r="M33" s="25"/>
      <c r="N33" s="25" t="s">
        <v>13</v>
      </c>
      <c r="O33" s="696" t="s">
        <v>14</v>
      </c>
      <c r="P33" s="697"/>
      <c r="Q33" s="25"/>
      <c r="R33" s="25" t="s">
        <v>13</v>
      </c>
      <c r="S33" s="696" t="s">
        <v>14</v>
      </c>
      <c r="T33" s="697"/>
      <c r="U33" s="27"/>
      <c r="V33" s="25" t="s">
        <v>13</v>
      </c>
      <c r="W33" s="696" t="s">
        <v>14</v>
      </c>
      <c r="X33" s="697"/>
      <c r="Y33" s="28" t="s">
        <v>13</v>
      </c>
      <c r="Z33" s="29" t="s">
        <v>15</v>
      </c>
      <c r="AA33" s="30" t="s">
        <v>16</v>
      </c>
      <c r="AB33" s="31" t="s">
        <v>17</v>
      </c>
      <c r="AC33" s="32" t="s">
        <v>18</v>
      </c>
    </row>
    <row r="34" spans="1:29" ht="41.25" customHeight="1" thickBot="1" x14ac:dyDescent="0.3">
      <c r="A34" s="22"/>
      <c r="B34" s="690" t="s">
        <v>112</v>
      </c>
      <c r="C34" s="691"/>
      <c r="D34" s="33">
        <f>SUM(D35:D37)</f>
        <v>33</v>
      </c>
      <c r="E34" s="34">
        <f>SUM(E35:E37)</f>
        <v>470</v>
      </c>
      <c r="F34" s="35">
        <f>SUM(F35:F37)</f>
        <v>503</v>
      </c>
      <c r="G34" s="36">
        <f>F54</f>
        <v>460</v>
      </c>
      <c r="H34" s="37" t="str">
        <f>B54</f>
        <v>Malm duubel</v>
      </c>
      <c r="I34" s="38">
        <f>SUM(I35:I37)</f>
        <v>482</v>
      </c>
      <c r="J34" s="39">
        <f>SUM(J35:J37)</f>
        <v>515</v>
      </c>
      <c r="K34" s="39">
        <f>J50</f>
        <v>559</v>
      </c>
      <c r="L34" s="40" t="str">
        <f>B50</f>
        <v>Team 29</v>
      </c>
      <c r="M34" s="41">
        <f>SUM(M35:M37)</f>
        <v>457</v>
      </c>
      <c r="N34" s="36">
        <f>SUM(N35:N37)</f>
        <v>490</v>
      </c>
      <c r="O34" s="36">
        <f>N46</f>
        <v>546</v>
      </c>
      <c r="P34" s="37" t="str">
        <f>B46</f>
        <v>Karla Köök</v>
      </c>
      <c r="Q34" s="42">
        <f>SUM(Q35:Q37)</f>
        <v>526</v>
      </c>
      <c r="R34" s="36">
        <f>SUM(R35:R37)</f>
        <v>559</v>
      </c>
      <c r="S34" s="36">
        <f>R42</f>
        <v>586</v>
      </c>
      <c r="T34" s="37" t="str">
        <f>B42</f>
        <v>Dan Arpo</v>
      </c>
      <c r="U34" s="42">
        <f>SUM(U35:U37)</f>
        <v>527</v>
      </c>
      <c r="V34" s="36">
        <f>SUM(V35:V37)</f>
        <v>560</v>
      </c>
      <c r="W34" s="36">
        <f>V38</f>
        <v>525</v>
      </c>
      <c r="X34" s="37" t="str">
        <f>B38</f>
        <v>WÜRTH</v>
      </c>
      <c r="Y34" s="43">
        <f>F34+J34+N34+R34+V34</f>
        <v>2627</v>
      </c>
      <c r="Z34" s="41">
        <f>SUM(Z35:Z37)</f>
        <v>2462</v>
      </c>
      <c r="AA34" s="44">
        <f>AVERAGE(AA35,AA36,AA37)</f>
        <v>175.13333333333333</v>
      </c>
      <c r="AB34" s="45">
        <f>AVERAGE(AB35,AB36,AB37)</f>
        <v>164.13333333333333</v>
      </c>
      <c r="AC34" s="663">
        <f>G35+K35+O35+S35+W35</f>
        <v>2</v>
      </c>
    </row>
    <row r="35" spans="1:29" ht="16.5" customHeight="1" x14ac:dyDescent="0.25">
      <c r="A35" s="46"/>
      <c r="B35" s="692" t="s">
        <v>113</v>
      </c>
      <c r="C35" s="693"/>
      <c r="D35" s="47">
        <v>6</v>
      </c>
      <c r="E35" s="48">
        <v>201</v>
      </c>
      <c r="F35" s="49">
        <f>E35+D35</f>
        <v>207</v>
      </c>
      <c r="G35" s="668">
        <v>1</v>
      </c>
      <c r="H35" s="669"/>
      <c r="I35" s="50">
        <v>198</v>
      </c>
      <c r="J35" s="51">
        <f>I35+D35</f>
        <v>204</v>
      </c>
      <c r="K35" s="668">
        <v>0</v>
      </c>
      <c r="L35" s="669"/>
      <c r="M35" s="50">
        <v>161</v>
      </c>
      <c r="N35" s="51">
        <f>M35+D35</f>
        <v>167</v>
      </c>
      <c r="O35" s="668">
        <v>0</v>
      </c>
      <c r="P35" s="669"/>
      <c r="Q35" s="50">
        <v>201</v>
      </c>
      <c r="R35" s="49">
        <f>Q35+D35</f>
        <v>207</v>
      </c>
      <c r="S35" s="668">
        <v>0</v>
      </c>
      <c r="T35" s="669"/>
      <c r="U35" s="48">
        <v>193</v>
      </c>
      <c r="V35" s="49">
        <f>U35+D35</f>
        <v>199</v>
      </c>
      <c r="W35" s="668">
        <v>1</v>
      </c>
      <c r="X35" s="669"/>
      <c r="Y35" s="51">
        <f>F35+J35+N35+R35+V35</f>
        <v>984</v>
      </c>
      <c r="Z35" s="50">
        <f>E35+I35+M35+Q35+U35</f>
        <v>954</v>
      </c>
      <c r="AA35" s="52">
        <f>AVERAGE(F35,J35,N35,R35,V35)</f>
        <v>196.8</v>
      </c>
      <c r="AB35" s="53">
        <f>AVERAGE(F35,J35,N35,R35,V35)-D35</f>
        <v>190.8</v>
      </c>
      <c r="AC35" s="664"/>
    </row>
    <row r="36" spans="1:29" s="22" customFormat="1" ht="15.75" customHeight="1" x14ac:dyDescent="0.2">
      <c r="A36" s="46"/>
      <c r="B36" s="694" t="s">
        <v>161</v>
      </c>
      <c r="C36" s="695"/>
      <c r="D36" s="47">
        <v>0</v>
      </c>
      <c r="E36" s="48">
        <v>168</v>
      </c>
      <c r="F36" s="49">
        <f t="shared" ref="F36:F37" si="32">E36+D36</f>
        <v>168</v>
      </c>
      <c r="G36" s="670"/>
      <c r="H36" s="671"/>
      <c r="I36" s="50">
        <v>148</v>
      </c>
      <c r="J36" s="51">
        <f t="shared" ref="J36:J37" si="33">I36+D36</f>
        <v>148</v>
      </c>
      <c r="K36" s="670"/>
      <c r="L36" s="671"/>
      <c r="M36" s="50">
        <v>175</v>
      </c>
      <c r="N36" s="51">
        <f t="shared" ref="N36:N37" si="34">M36+D36</f>
        <v>175</v>
      </c>
      <c r="O36" s="670"/>
      <c r="P36" s="671"/>
      <c r="Q36" s="48">
        <v>165</v>
      </c>
      <c r="R36" s="49">
        <f t="shared" ref="R36:R37" si="35">Q36+D36</f>
        <v>165</v>
      </c>
      <c r="S36" s="670"/>
      <c r="T36" s="671"/>
      <c r="U36" s="48">
        <v>170</v>
      </c>
      <c r="V36" s="49">
        <f t="shared" ref="V36:V37" si="36">U36+D36</f>
        <v>170</v>
      </c>
      <c r="W36" s="670"/>
      <c r="X36" s="671"/>
      <c r="Y36" s="51">
        <f>F36+J36+N36+R36+V36</f>
        <v>826</v>
      </c>
      <c r="Z36" s="50">
        <f>E36+I36+M36+Q36+U36</f>
        <v>826</v>
      </c>
      <c r="AA36" s="52">
        <f>AVERAGE(F36,J36,N36,R36,V36)</f>
        <v>165.2</v>
      </c>
      <c r="AB36" s="53">
        <f>AVERAGE(F36,J36,N36,R36,V36)-D36</f>
        <v>165.2</v>
      </c>
      <c r="AC36" s="664"/>
    </row>
    <row r="37" spans="1:29" s="22" customFormat="1" ht="16.5" customHeight="1" thickBot="1" x14ac:dyDescent="0.25">
      <c r="A37" s="46"/>
      <c r="B37" s="682" t="s">
        <v>115</v>
      </c>
      <c r="C37" s="683"/>
      <c r="D37" s="54">
        <v>27</v>
      </c>
      <c r="E37" s="55">
        <v>101</v>
      </c>
      <c r="F37" s="49">
        <f t="shared" si="32"/>
        <v>128</v>
      </c>
      <c r="G37" s="672"/>
      <c r="H37" s="673"/>
      <c r="I37" s="56">
        <v>136</v>
      </c>
      <c r="J37" s="51">
        <f t="shared" si="33"/>
        <v>163</v>
      </c>
      <c r="K37" s="672"/>
      <c r="L37" s="673"/>
      <c r="M37" s="50">
        <v>121</v>
      </c>
      <c r="N37" s="51">
        <f t="shared" si="34"/>
        <v>148</v>
      </c>
      <c r="O37" s="672"/>
      <c r="P37" s="673"/>
      <c r="Q37" s="48">
        <v>160</v>
      </c>
      <c r="R37" s="49">
        <f t="shared" si="35"/>
        <v>187</v>
      </c>
      <c r="S37" s="672"/>
      <c r="T37" s="673"/>
      <c r="U37" s="48">
        <v>164</v>
      </c>
      <c r="V37" s="49">
        <f t="shared" si="36"/>
        <v>191</v>
      </c>
      <c r="W37" s="672"/>
      <c r="X37" s="673"/>
      <c r="Y37" s="57">
        <f>F37+J37+N37+R37+V37</f>
        <v>817</v>
      </c>
      <c r="Z37" s="56">
        <f>E37+I37+M37+Q37+U37</f>
        <v>682</v>
      </c>
      <c r="AA37" s="58">
        <f>AVERAGE(F37,J37,N37,R37,V37)</f>
        <v>163.4</v>
      </c>
      <c r="AB37" s="59">
        <f>AVERAGE(F37,J37,N37,R37,V37)-D37</f>
        <v>136.4</v>
      </c>
      <c r="AC37" s="665"/>
    </row>
    <row r="38" spans="1:29" s="46" customFormat="1" ht="41.25" customHeight="1" x14ac:dyDescent="0.2">
      <c r="B38" s="661" t="s">
        <v>133</v>
      </c>
      <c r="C38" s="662"/>
      <c r="D38" s="60">
        <f>SUM(D39:D41)</f>
        <v>65</v>
      </c>
      <c r="E38" s="34">
        <f>SUM(E39:E41)</f>
        <v>542</v>
      </c>
      <c r="F38" s="61">
        <f>SUM(F39:F41)</f>
        <v>607</v>
      </c>
      <c r="G38" s="61">
        <f>F50</f>
        <v>503</v>
      </c>
      <c r="H38" s="40" t="str">
        <f>B50</f>
        <v>Team 29</v>
      </c>
      <c r="I38" s="62">
        <f>SUM(I39:I41)</f>
        <v>506</v>
      </c>
      <c r="J38" s="61">
        <f>SUM(J39:J41)</f>
        <v>571</v>
      </c>
      <c r="K38" s="61">
        <f>J46</f>
        <v>598</v>
      </c>
      <c r="L38" s="40" t="str">
        <f>B46</f>
        <v>Karla Köök</v>
      </c>
      <c r="M38" s="41">
        <f>SUM(M39:M41)</f>
        <v>505</v>
      </c>
      <c r="N38" s="65">
        <f>SUM(N39:N41)</f>
        <v>570</v>
      </c>
      <c r="O38" s="61">
        <f>N42</f>
        <v>486</v>
      </c>
      <c r="P38" s="40" t="str">
        <f>B42</f>
        <v>Dan Arpo</v>
      </c>
      <c r="Q38" s="41">
        <f>SUM(Q39:Q41)</f>
        <v>513</v>
      </c>
      <c r="R38" s="36">
        <f>SUM(R39:R41)</f>
        <v>578</v>
      </c>
      <c r="S38" s="61">
        <f>R54</f>
        <v>561</v>
      </c>
      <c r="T38" s="40" t="str">
        <f>B54</f>
        <v>Malm duubel</v>
      </c>
      <c r="U38" s="41">
        <f>SUM(U39:U41)</f>
        <v>460</v>
      </c>
      <c r="V38" s="63">
        <f>SUM(V39:V41)</f>
        <v>525</v>
      </c>
      <c r="W38" s="61">
        <f>V34</f>
        <v>560</v>
      </c>
      <c r="X38" s="40" t="str">
        <f>B34</f>
        <v>VERX</v>
      </c>
      <c r="Y38" s="43">
        <f>F38+J38+N38+R38+V38</f>
        <v>2851</v>
      </c>
      <c r="Z38" s="41">
        <f>SUM(Z39:Z41)</f>
        <v>2526</v>
      </c>
      <c r="AA38" s="64">
        <f>AVERAGE(AA39,AA40,AA41)</f>
        <v>190.06666666666669</v>
      </c>
      <c r="AB38" s="45">
        <f>AVERAGE(AB39,AB40,AB41)</f>
        <v>168.4</v>
      </c>
      <c r="AC38" s="663">
        <f>G39+K39+O39+S39+W39</f>
        <v>3</v>
      </c>
    </row>
    <row r="39" spans="1:29" s="46" customFormat="1" ht="15.75" customHeight="1" x14ac:dyDescent="0.2">
      <c r="B39" s="728" t="s">
        <v>144</v>
      </c>
      <c r="C39" s="728"/>
      <c r="D39" s="47">
        <v>32</v>
      </c>
      <c r="E39" s="48">
        <v>170</v>
      </c>
      <c r="F39" s="49">
        <f>E39+D39</f>
        <v>202</v>
      </c>
      <c r="G39" s="668">
        <v>1</v>
      </c>
      <c r="H39" s="669"/>
      <c r="I39" s="50">
        <v>209</v>
      </c>
      <c r="J39" s="51">
        <f>I39+D39</f>
        <v>241</v>
      </c>
      <c r="K39" s="668">
        <v>0</v>
      </c>
      <c r="L39" s="669"/>
      <c r="M39" s="50">
        <v>132</v>
      </c>
      <c r="N39" s="51">
        <f>M39+D39</f>
        <v>164</v>
      </c>
      <c r="O39" s="668">
        <v>1</v>
      </c>
      <c r="P39" s="669"/>
      <c r="Q39" s="50">
        <v>160</v>
      </c>
      <c r="R39" s="49">
        <f>Q39+D39</f>
        <v>192</v>
      </c>
      <c r="S39" s="668">
        <v>1</v>
      </c>
      <c r="T39" s="669"/>
      <c r="U39" s="50">
        <v>151</v>
      </c>
      <c r="V39" s="49">
        <f>U39+D39</f>
        <v>183</v>
      </c>
      <c r="W39" s="668">
        <v>0</v>
      </c>
      <c r="X39" s="669"/>
      <c r="Y39" s="51">
        <f t="shared" ref="Y39:Y44" si="37">F39+J39+N39+R39+V39</f>
        <v>982</v>
      </c>
      <c r="Z39" s="50">
        <f>E39+I39+M39+Q39+U39</f>
        <v>822</v>
      </c>
      <c r="AA39" s="52">
        <f>AVERAGE(F39,J39,N39,R39,V39)</f>
        <v>196.4</v>
      </c>
      <c r="AB39" s="53">
        <f>AVERAGE(F39,J39,N39,R39,V39)-D39</f>
        <v>164.4</v>
      </c>
      <c r="AC39" s="664"/>
    </row>
    <row r="40" spans="1:29" s="46" customFormat="1" ht="15.75" customHeight="1" x14ac:dyDescent="0.2">
      <c r="B40" s="728" t="s">
        <v>145</v>
      </c>
      <c r="C40" s="728"/>
      <c r="D40" s="47">
        <v>24</v>
      </c>
      <c r="E40" s="48">
        <v>182</v>
      </c>
      <c r="F40" s="49">
        <f t="shared" ref="F40:F41" si="38">E40+D40</f>
        <v>206</v>
      </c>
      <c r="G40" s="670"/>
      <c r="H40" s="671"/>
      <c r="I40" s="50">
        <v>128</v>
      </c>
      <c r="J40" s="51">
        <f t="shared" ref="J40:J41" si="39">I40+D40</f>
        <v>152</v>
      </c>
      <c r="K40" s="670"/>
      <c r="L40" s="671"/>
      <c r="M40" s="50">
        <v>183</v>
      </c>
      <c r="N40" s="51">
        <f t="shared" ref="N40:N41" si="40">M40+D40</f>
        <v>207</v>
      </c>
      <c r="O40" s="670"/>
      <c r="P40" s="671"/>
      <c r="Q40" s="48">
        <v>174</v>
      </c>
      <c r="R40" s="49">
        <f t="shared" ref="R40:R41" si="41">Q40+D40</f>
        <v>198</v>
      </c>
      <c r="S40" s="670"/>
      <c r="T40" s="671"/>
      <c r="U40" s="48">
        <v>149</v>
      </c>
      <c r="V40" s="49">
        <f t="shared" ref="V40:V41" si="42">U40+D40</f>
        <v>173</v>
      </c>
      <c r="W40" s="670"/>
      <c r="X40" s="671"/>
      <c r="Y40" s="51">
        <f t="shared" si="37"/>
        <v>936</v>
      </c>
      <c r="Z40" s="50">
        <f>E40+I40+M40+Q40+U40</f>
        <v>816</v>
      </c>
      <c r="AA40" s="52">
        <f>AVERAGE(F40,J40,N40,R40,V40)</f>
        <v>187.2</v>
      </c>
      <c r="AB40" s="53">
        <f>AVERAGE(F40,J40,N40,R40,V40)-D40</f>
        <v>163.19999999999999</v>
      </c>
      <c r="AC40" s="664"/>
    </row>
    <row r="41" spans="1:29" s="46" customFormat="1" ht="16.5" customHeight="1" thickBot="1" x14ac:dyDescent="0.25">
      <c r="B41" s="729" t="s">
        <v>146</v>
      </c>
      <c r="C41" s="729"/>
      <c r="D41" s="54">
        <v>9</v>
      </c>
      <c r="E41" s="55">
        <v>190</v>
      </c>
      <c r="F41" s="49">
        <f t="shared" si="38"/>
        <v>199</v>
      </c>
      <c r="G41" s="672"/>
      <c r="H41" s="673"/>
      <c r="I41" s="56">
        <v>169</v>
      </c>
      <c r="J41" s="51">
        <f t="shared" si="39"/>
        <v>178</v>
      </c>
      <c r="K41" s="672"/>
      <c r="L41" s="673"/>
      <c r="M41" s="50">
        <v>190</v>
      </c>
      <c r="N41" s="51">
        <f t="shared" si="40"/>
        <v>199</v>
      </c>
      <c r="O41" s="672"/>
      <c r="P41" s="673"/>
      <c r="Q41" s="48">
        <v>179</v>
      </c>
      <c r="R41" s="49">
        <f t="shared" si="41"/>
        <v>188</v>
      </c>
      <c r="S41" s="672"/>
      <c r="T41" s="673"/>
      <c r="U41" s="48">
        <v>160</v>
      </c>
      <c r="V41" s="49">
        <f t="shared" si="42"/>
        <v>169</v>
      </c>
      <c r="W41" s="672"/>
      <c r="X41" s="673"/>
      <c r="Y41" s="57">
        <f t="shared" si="37"/>
        <v>933</v>
      </c>
      <c r="Z41" s="56">
        <f>E41+I41+M41+Q41+U41</f>
        <v>888</v>
      </c>
      <c r="AA41" s="58">
        <f>AVERAGE(F41,J41,N41,R41,V41)</f>
        <v>186.6</v>
      </c>
      <c r="AB41" s="59">
        <f>AVERAGE(F41,J41,N41,R41,V41)-D41</f>
        <v>177.6</v>
      </c>
      <c r="AC41" s="665"/>
    </row>
    <row r="42" spans="1:29" s="46" customFormat="1" ht="41.25" customHeight="1" x14ac:dyDescent="0.2">
      <c r="B42" s="678" t="s">
        <v>19</v>
      </c>
      <c r="C42" s="679"/>
      <c r="D42" s="60">
        <f>SUM(D43:D45)</f>
        <v>52</v>
      </c>
      <c r="E42" s="34">
        <f>SUM(E43:E45)</f>
        <v>449</v>
      </c>
      <c r="F42" s="61">
        <f>SUM(F43:F45)</f>
        <v>501</v>
      </c>
      <c r="G42" s="61">
        <f>F46</f>
        <v>623</v>
      </c>
      <c r="H42" s="40" t="str">
        <f>B46</f>
        <v>Karla Köök</v>
      </c>
      <c r="I42" s="62">
        <f>SUM(I43:I45)</f>
        <v>577</v>
      </c>
      <c r="J42" s="61">
        <f>SUM(J43:J45)</f>
        <v>629</v>
      </c>
      <c r="K42" s="61">
        <f>J54</f>
        <v>552</v>
      </c>
      <c r="L42" s="40" t="str">
        <f>B54</f>
        <v>Malm duubel</v>
      </c>
      <c r="M42" s="41">
        <f>SUM(M43:M45)</f>
        <v>434</v>
      </c>
      <c r="N42" s="65">
        <f>SUM(N43:N45)</f>
        <v>486</v>
      </c>
      <c r="O42" s="61">
        <f>N38</f>
        <v>570</v>
      </c>
      <c r="P42" s="40" t="str">
        <f>B38</f>
        <v>WÜRTH</v>
      </c>
      <c r="Q42" s="41">
        <f>SUM(Q43:Q45)</f>
        <v>534</v>
      </c>
      <c r="R42" s="63">
        <f>SUM(R43:R45)</f>
        <v>586</v>
      </c>
      <c r="S42" s="61">
        <f>R34</f>
        <v>559</v>
      </c>
      <c r="T42" s="40" t="str">
        <f>B34</f>
        <v>VERX</v>
      </c>
      <c r="U42" s="41">
        <f>SUM(U43:U45)</f>
        <v>482</v>
      </c>
      <c r="V42" s="65">
        <f>SUM(V43:V45)</f>
        <v>534</v>
      </c>
      <c r="W42" s="61">
        <f>V50</f>
        <v>528</v>
      </c>
      <c r="X42" s="40" t="str">
        <f>B50</f>
        <v>Team 29</v>
      </c>
      <c r="Y42" s="43">
        <f t="shared" si="37"/>
        <v>2736</v>
      </c>
      <c r="Z42" s="41">
        <f>SUM(Z43:Z45)</f>
        <v>2476</v>
      </c>
      <c r="AA42" s="64">
        <f>AVERAGE(AA43,AA44,AA45)</f>
        <v>182.39999999999998</v>
      </c>
      <c r="AB42" s="45">
        <f>AVERAGE(AB43,AB44,AB45)</f>
        <v>165.06666666666663</v>
      </c>
      <c r="AC42" s="663">
        <f>G43+K43+O43+S43+W43</f>
        <v>3</v>
      </c>
    </row>
    <row r="43" spans="1:29" s="46" customFormat="1" ht="15.75" customHeight="1" x14ac:dyDescent="0.2">
      <c r="B43" s="680" t="s">
        <v>99</v>
      </c>
      <c r="C43" s="681"/>
      <c r="D43" s="47">
        <v>16</v>
      </c>
      <c r="E43" s="48">
        <v>133</v>
      </c>
      <c r="F43" s="49">
        <f>E43+D43</f>
        <v>149</v>
      </c>
      <c r="G43" s="668">
        <v>0</v>
      </c>
      <c r="H43" s="669"/>
      <c r="I43" s="50">
        <v>146</v>
      </c>
      <c r="J43" s="51">
        <f>I43+D43</f>
        <v>162</v>
      </c>
      <c r="K43" s="668">
        <v>1</v>
      </c>
      <c r="L43" s="669"/>
      <c r="M43" s="50">
        <v>133</v>
      </c>
      <c r="N43" s="51">
        <f>M43+D43</f>
        <v>149</v>
      </c>
      <c r="O43" s="668">
        <v>0</v>
      </c>
      <c r="P43" s="669"/>
      <c r="Q43" s="50">
        <v>171</v>
      </c>
      <c r="R43" s="49">
        <f>Q43+D43</f>
        <v>187</v>
      </c>
      <c r="S43" s="668">
        <v>1</v>
      </c>
      <c r="T43" s="669"/>
      <c r="U43" s="50">
        <v>143</v>
      </c>
      <c r="V43" s="49">
        <f>U43+D43</f>
        <v>159</v>
      </c>
      <c r="W43" s="668">
        <v>1</v>
      </c>
      <c r="X43" s="669"/>
      <c r="Y43" s="51">
        <f t="shared" si="37"/>
        <v>806</v>
      </c>
      <c r="Z43" s="50">
        <f>E43+I43+M43+Q43+U43</f>
        <v>726</v>
      </c>
      <c r="AA43" s="52">
        <f>AVERAGE(F43,J43,N43,R43,V43)</f>
        <v>161.19999999999999</v>
      </c>
      <c r="AB43" s="53">
        <f>AVERAGE(F43,J43,N43,R43,V43)-D43</f>
        <v>145.19999999999999</v>
      </c>
      <c r="AC43" s="664"/>
    </row>
    <row r="44" spans="1:29" s="46" customFormat="1" ht="15.75" customHeight="1" x14ac:dyDescent="0.2">
      <c r="B44" s="680" t="s">
        <v>97</v>
      </c>
      <c r="C44" s="681"/>
      <c r="D44" s="47">
        <v>28</v>
      </c>
      <c r="E44" s="48">
        <v>164</v>
      </c>
      <c r="F44" s="49">
        <f t="shared" ref="F44:F45" si="43">E44+D44</f>
        <v>192</v>
      </c>
      <c r="G44" s="670"/>
      <c r="H44" s="671"/>
      <c r="I44" s="48">
        <v>223</v>
      </c>
      <c r="J44" s="51">
        <f t="shared" ref="J44:J45" si="44">I44+D44</f>
        <v>251</v>
      </c>
      <c r="K44" s="670"/>
      <c r="L44" s="671"/>
      <c r="M44" s="48">
        <v>188</v>
      </c>
      <c r="N44" s="51">
        <f t="shared" ref="N44:N45" si="45">M44+D44</f>
        <v>216</v>
      </c>
      <c r="O44" s="670"/>
      <c r="P44" s="671"/>
      <c r="Q44" s="48">
        <v>162</v>
      </c>
      <c r="R44" s="49">
        <f t="shared" ref="R44:R45" si="46">Q44+D44</f>
        <v>190</v>
      </c>
      <c r="S44" s="670"/>
      <c r="T44" s="671"/>
      <c r="U44" s="48">
        <v>156</v>
      </c>
      <c r="V44" s="49">
        <f t="shared" ref="V44:V45" si="47">U44+D44</f>
        <v>184</v>
      </c>
      <c r="W44" s="670"/>
      <c r="X44" s="671"/>
      <c r="Y44" s="51">
        <f t="shared" si="37"/>
        <v>1033</v>
      </c>
      <c r="Z44" s="50">
        <f>E44+I44+M44+Q44+U44</f>
        <v>893</v>
      </c>
      <c r="AA44" s="52">
        <f>AVERAGE(F44,J44,N44,R44,V44)</f>
        <v>206.6</v>
      </c>
      <c r="AB44" s="53">
        <f>AVERAGE(F44,J44,N44,R44,V44)-D44</f>
        <v>178.6</v>
      </c>
      <c r="AC44" s="664"/>
    </row>
    <row r="45" spans="1:29" s="46" customFormat="1" ht="16.5" customHeight="1" thickBot="1" x14ac:dyDescent="0.25">
      <c r="B45" s="682" t="s">
        <v>98</v>
      </c>
      <c r="C45" s="683"/>
      <c r="D45" s="54">
        <v>8</v>
      </c>
      <c r="E45" s="55">
        <v>152</v>
      </c>
      <c r="F45" s="49">
        <f t="shared" si="43"/>
        <v>160</v>
      </c>
      <c r="G45" s="672"/>
      <c r="H45" s="673"/>
      <c r="I45" s="48">
        <v>208</v>
      </c>
      <c r="J45" s="51">
        <f t="shared" si="44"/>
        <v>216</v>
      </c>
      <c r="K45" s="672"/>
      <c r="L45" s="673"/>
      <c r="M45" s="48">
        <v>113</v>
      </c>
      <c r="N45" s="51">
        <f t="shared" si="45"/>
        <v>121</v>
      </c>
      <c r="O45" s="672"/>
      <c r="P45" s="673"/>
      <c r="Q45" s="48">
        <v>201</v>
      </c>
      <c r="R45" s="49">
        <f t="shared" si="46"/>
        <v>209</v>
      </c>
      <c r="S45" s="672"/>
      <c r="T45" s="673"/>
      <c r="U45" s="48">
        <v>183</v>
      </c>
      <c r="V45" s="49">
        <f t="shared" si="47"/>
        <v>191</v>
      </c>
      <c r="W45" s="672"/>
      <c r="X45" s="673"/>
      <c r="Y45" s="57">
        <f>F45+J45+N45+R45+V45</f>
        <v>897</v>
      </c>
      <c r="Z45" s="56">
        <f>E45+I45+M45+Q45+U45</f>
        <v>857</v>
      </c>
      <c r="AA45" s="58">
        <f>AVERAGE(F45,J45,N45,R45,V45)</f>
        <v>179.4</v>
      </c>
      <c r="AB45" s="59">
        <f>AVERAGE(F45,J45,N45,R45,V45)-D45</f>
        <v>171.4</v>
      </c>
      <c r="AC45" s="665"/>
    </row>
    <row r="46" spans="1:29" s="46" customFormat="1" ht="41.25" customHeight="1" x14ac:dyDescent="0.2">
      <c r="B46" s="716" t="s">
        <v>40</v>
      </c>
      <c r="C46" s="717"/>
      <c r="D46" s="60">
        <f>SUM(D47:D49)</f>
        <v>111</v>
      </c>
      <c r="E46" s="34">
        <f>SUM(E47:E49)</f>
        <v>512</v>
      </c>
      <c r="F46" s="61">
        <f>SUM(F47:F49)</f>
        <v>623</v>
      </c>
      <c r="G46" s="61">
        <f>F42</f>
        <v>501</v>
      </c>
      <c r="H46" s="40" t="str">
        <f>B42</f>
        <v>Dan Arpo</v>
      </c>
      <c r="I46" s="66">
        <f>SUM(I47:I49)</f>
        <v>487</v>
      </c>
      <c r="J46" s="61">
        <f>SUM(J47:J49)</f>
        <v>598</v>
      </c>
      <c r="K46" s="61">
        <f>J38</f>
        <v>571</v>
      </c>
      <c r="L46" s="40" t="str">
        <f>B38</f>
        <v>WÜRTH</v>
      </c>
      <c r="M46" s="42">
        <f>SUM(M47:M49)</f>
        <v>435</v>
      </c>
      <c r="N46" s="63">
        <f>SUM(N47:N49)</f>
        <v>546</v>
      </c>
      <c r="O46" s="61">
        <f>N34</f>
        <v>490</v>
      </c>
      <c r="P46" s="40" t="str">
        <f>B34</f>
        <v>VERX</v>
      </c>
      <c r="Q46" s="41">
        <f>SUM(Q47:Q49)</f>
        <v>468</v>
      </c>
      <c r="R46" s="63">
        <f>SUM(R47:R49)</f>
        <v>579</v>
      </c>
      <c r="S46" s="61">
        <f>R50</f>
        <v>484</v>
      </c>
      <c r="T46" s="40" t="str">
        <f>B50</f>
        <v>Team 29</v>
      </c>
      <c r="U46" s="41">
        <f>SUM(U47:U49)</f>
        <v>452</v>
      </c>
      <c r="V46" s="63">
        <f>SUM(V47:V49)</f>
        <v>563</v>
      </c>
      <c r="W46" s="61">
        <f>V54</f>
        <v>584</v>
      </c>
      <c r="X46" s="40" t="str">
        <f>B54</f>
        <v>Malm duubel</v>
      </c>
      <c r="Y46" s="43">
        <f t="shared" ref="Y46:Y57" si="48">F46+J46+N46+R46+V46</f>
        <v>2909</v>
      </c>
      <c r="Z46" s="41">
        <f>SUM(Z47:Z49)</f>
        <v>2354</v>
      </c>
      <c r="AA46" s="64">
        <f>AVERAGE(AA47,AA48,AA49)</f>
        <v>193.93333333333331</v>
      </c>
      <c r="AB46" s="45">
        <f>AVERAGE(AB47,AB48,AB49)</f>
        <v>156.93333333333334</v>
      </c>
      <c r="AC46" s="663">
        <f>G47+K47+O47+S47+W47</f>
        <v>4</v>
      </c>
    </row>
    <row r="47" spans="1:29" s="46" customFormat="1" ht="15.75" customHeight="1" x14ac:dyDescent="0.2">
      <c r="B47" s="686" t="s">
        <v>150</v>
      </c>
      <c r="C47" s="687"/>
      <c r="D47" s="47">
        <v>13</v>
      </c>
      <c r="E47" s="48">
        <v>203</v>
      </c>
      <c r="F47" s="49">
        <f>E47+D47</f>
        <v>216</v>
      </c>
      <c r="G47" s="668">
        <v>1</v>
      </c>
      <c r="H47" s="669"/>
      <c r="I47" s="50">
        <v>213</v>
      </c>
      <c r="J47" s="51">
        <f>I47+D47</f>
        <v>226</v>
      </c>
      <c r="K47" s="668">
        <v>1</v>
      </c>
      <c r="L47" s="669"/>
      <c r="M47" s="50">
        <v>139</v>
      </c>
      <c r="N47" s="51">
        <f>M47+D47</f>
        <v>152</v>
      </c>
      <c r="O47" s="668">
        <v>1</v>
      </c>
      <c r="P47" s="669"/>
      <c r="Q47" s="50">
        <v>172</v>
      </c>
      <c r="R47" s="49">
        <f>Q47+D47</f>
        <v>185</v>
      </c>
      <c r="S47" s="668">
        <v>1</v>
      </c>
      <c r="T47" s="669"/>
      <c r="U47" s="50">
        <v>165</v>
      </c>
      <c r="V47" s="49">
        <f>U47+D47</f>
        <v>178</v>
      </c>
      <c r="W47" s="668">
        <v>0</v>
      </c>
      <c r="X47" s="669"/>
      <c r="Y47" s="51">
        <f t="shared" si="48"/>
        <v>957</v>
      </c>
      <c r="Z47" s="50">
        <f>E47+I47+M47+Q47+U47</f>
        <v>892</v>
      </c>
      <c r="AA47" s="52">
        <f>AVERAGE(F47,J47,N47,R47,V47)</f>
        <v>191.4</v>
      </c>
      <c r="AB47" s="53">
        <f>AVERAGE(F47,J47,N47,R47,V47)-D47</f>
        <v>178.4</v>
      </c>
      <c r="AC47" s="664"/>
    </row>
    <row r="48" spans="1:29" s="46" customFormat="1" ht="15.75" customHeight="1" x14ac:dyDescent="0.2">
      <c r="B48" s="686" t="s">
        <v>151</v>
      </c>
      <c r="C48" s="687"/>
      <c r="D48" s="47">
        <v>60</v>
      </c>
      <c r="E48" s="48">
        <v>138</v>
      </c>
      <c r="F48" s="49">
        <f t="shared" ref="F48:F49" si="49">E48+D48</f>
        <v>198</v>
      </c>
      <c r="G48" s="670"/>
      <c r="H48" s="671"/>
      <c r="I48" s="48">
        <v>128</v>
      </c>
      <c r="J48" s="51">
        <f t="shared" ref="J48:J49" si="50">I48+D48</f>
        <v>188</v>
      </c>
      <c r="K48" s="670"/>
      <c r="L48" s="671"/>
      <c r="M48" s="48">
        <v>138</v>
      </c>
      <c r="N48" s="51">
        <f t="shared" ref="N48:N49" si="51">M48+D48</f>
        <v>198</v>
      </c>
      <c r="O48" s="670"/>
      <c r="P48" s="671"/>
      <c r="Q48" s="48">
        <v>121</v>
      </c>
      <c r="R48" s="49">
        <f t="shared" ref="R48:R49" si="52">Q48+D48</f>
        <v>181</v>
      </c>
      <c r="S48" s="670"/>
      <c r="T48" s="671"/>
      <c r="U48" s="48">
        <v>112</v>
      </c>
      <c r="V48" s="49">
        <f t="shared" ref="V48:V49" si="53">U48+D48</f>
        <v>172</v>
      </c>
      <c r="W48" s="670"/>
      <c r="X48" s="671"/>
      <c r="Y48" s="51">
        <f t="shared" si="48"/>
        <v>937</v>
      </c>
      <c r="Z48" s="50">
        <f>E48+I48+M48+Q48+U48</f>
        <v>637</v>
      </c>
      <c r="AA48" s="52">
        <f>AVERAGE(F48,J48,N48,R48,V48)</f>
        <v>187.4</v>
      </c>
      <c r="AB48" s="53">
        <f>AVERAGE(F48,J48,N48,R48,V48)-D48</f>
        <v>127.4</v>
      </c>
      <c r="AC48" s="664"/>
    </row>
    <row r="49" spans="1:29" s="46" customFormat="1" ht="16.5" customHeight="1" thickBot="1" x14ac:dyDescent="0.25">
      <c r="B49" s="682" t="s">
        <v>152</v>
      </c>
      <c r="C49" s="683"/>
      <c r="D49" s="54">
        <v>38</v>
      </c>
      <c r="E49" s="55">
        <v>171</v>
      </c>
      <c r="F49" s="49">
        <f t="shared" si="49"/>
        <v>209</v>
      </c>
      <c r="G49" s="672"/>
      <c r="H49" s="673"/>
      <c r="I49" s="48">
        <v>146</v>
      </c>
      <c r="J49" s="51">
        <f t="shared" si="50"/>
        <v>184</v>
      </c>
      <c r="K49" s="672"/>
      <c r="L49" s="673"/>
      <c r="M49" s="48">
        <v>158</v>
      </c>
      <c r="N49" s="51">
        <f t="shared" si="51"/>
        <v>196</v>
      </c>
      <c r="O49" s="672"/>
      <c r="P49" s="673"/>
      <c r="Q49" s="48">
        <v>175</v>
      </c>
      <c r="R49" s="49">
        <f t="shared" si="52"/>
        <v>213</v>
      </c>
      <c r="S49" s="672"/>
      <c r="T49" s="673"/>
      <c r="U49" s="48">
        <v>175</v>
      </c>
      <c r="V49" s="49">
        <f t="shared" si="53"/>
        <v>213</v>
      </c>
      <c r="W49" s="672"/>
      <c r="X49" s="673"/>
      <c r="Y49" s="57">
        <f t="shared" si="48"/>
        <v>1015</v>
      </c>
      <c r="Z49" s="56">
        <f>E49+I49+M49+Q49+U49</f>
        <v>825</v>
      </c>
      <c r="AA49" s="58">
        <f>AVERAGE(F49,J49,N49,R49,V49)</f>
        <v>203</v>
      </c>
      <c r="AB49" s="59">
        <f>AVERAGE(F49,J49,N49,R49,V49)-D49</f>
        <v>165</v>
      </c>
      <c r="AC49" s="665"/>
    </row>
    <row r="50" spans="1:29" s="46" customFormat="1" ht="41.25" customHeight="1" x14ac:dyDescent="0.2">
      <c r="B50" s="661" t="s">
        <v>43</v>
      </c>
      <c r="C50" s="662"/>
      <c r="D50" s="33">
        <f>SUM(D51:D53)</f>
        <v>178</v>
      </c>
      <c r="E50" s="34">
        <f>SUM(E51:E53)</f>
        <v>325</v>
      </c>
      <c r="F50" s="61">
        <f>SUM(F51:F53)</f>
        <v>503</v>
      </c>
      <c r="G50" s="61">
        <f>F38</f>
        <v>607</v>
      </c>
      <c r="H50" s="40" t="str">
        <f>B38</f>
        <v>WÜRTH</v>
      </c>
      <c r="I50" s="62">
        <f>SUM(I51:I53)</f>
        <v>381</v>
      </c>
      <c r="J50" s="61">
        <f>SUM(J51:J53)</f>
        <v>559</v>
      </c>
      <c r="K50" s="61">
        <f>J34</f>
        <v>515</v>
      </c>
      <c r="L50" s="40" t="str">
        <f>B34</f>
        <v>VERX</v>
      </c>
      <c r="M50" s="41">
        <f>SUM(M51:M53)</f>
        <v>306</v>
      </c>
      <c r="N50" s="65">
        <f>SUM(N51:N53)</f>
        <v>484</v>
      </c>
      <c r="O50" s="61">
        <f>N54</f>
        <v>484</v>
      </c>
      <c r="P50" s="40" t="str">
        <f>B54</f>
        <v>Malm duubel</v>
      </c>
      <c r="Q50" s="41">
        <f>SUM(Q51:Q53)</f>
        <v>306</v>
      </c>
      <c r="R50" s="65">
        <f>SUM(R51:R53)</f>
        <v>484</v>
      </c>
      <c r="S50" s="61">
        <f>R46</f>
        <v>579</v>
      </c>
      <c r="T50" s="40" t="str">
        <f>B46</f>
        <v>Karla Köök</v>
      </c>
      <c r="U50" s="41">
        <f>SUM(U51:U53)</f>
        <v>350</v>
      </c>
      <c r="V50" s="65">
        <f>SUM(V51:V53)</f>
        <v>528</v>
      </c>
      <c r="W50" s="61">
        <f>V42</f>
        <v>534</v>
      </c>
      <c r="X50" s="40" t="str">
        <f>B42</f>
        <v>Dan Arpo</v>
      </c>
      <c r="Y50" s="43">
        <f t="shared" si="48"/>
        <v>2558</v>
      </c>
      <c r="Z50" s="41">
        <f>SUM(Z51:Z53)</f>
        <v>1668</v>
      </c>
      <c r="AA50" s="64">
        <f>AVERAGE(AA51,AA52,AA53)</f>
        <v>170.53333333333333</v>
      </c>
      <c r="AB50" s="45">
        <f>AVERAGE(AB51,AB52,AB53)</f>
        <v>111.2</v>
      </c>
      <c r="AC50" s="663">
        <f>G51+K51+O51+S51+W51</f>
        <v>1.5</v>
      </c>
    </row>
    <row r="51" spans="1:29" s="46" customFormat="1" ht="15.75" customHeight="1" x14ac:dyDescent="0.2">
      <c r="B51" s="666" t="s">
        <v>46</v>
      </c>
      <c r="C51" s="667"/>
      <c r="D51" s="47">
        <v>58</v>
      </c>
      <c r="E51" s="48">
        <v>120</v>
      </c>
      <c r="F51" s="49">
        <f>E51+D51</f>
        <v>178</v>
      </c>
      <c r="G51" s="668">
        <v>0</v>
      </c>
      <c r="H51" s="669"/>
      <c r="I51" s="50">
        <v>135</v>
      </c>
      <c r="J51" s="51">
        <f>I51+D51</f>
        <v>193</v>
      </c>
      <c r="K51" s="668">
        <v>1</v>
      </c>
      <c r="L51" s="669"/>
      <c r="M51" s="50">
        <v>98</v>
      </c>
      <c r="N51" s="51">
        <f>M51+D51</f>
        <v>156</v>
      </c>
      <c r="O51" s="668">
        <v>0.5</v>
      </c>
      <c r="P51" s="669"/>
      <c r="Q51" s="50">
        <v>85</v>
      </c>
      <c r="R51" s="49">
        <f>Q51+D51</f>
        <v>143</v>
      </c>
      <c r="S51" s="668">
        <v>0</v>
      </c>
      <c r="T51" s="669"/>
      <c r="U51" s="50">
        <v>124</v>
      </c>
      <c r="V51" s="49">
        <f>U51+D51</f>
        <v>182</v>
      </c>
      <c r="W51" s="668">
        <v>0</v>
      </c>
      <c r="X51" s="669"/>
      <c r="Y51" s="51">
        <f t="shared" si="48"/>
        <v>852</v>
      </c>
      <c r="Z51" s="50">
        <f>E51+I51+M51+Q51+U51</f>
        <v>562</v>
      </c>
      <c r="AA51" s="52">
        <f>AVERAGE(F51,J51,N51,R51,V51)</f>
        <v>170.4</v>
      </c>
      <c r="AB51" s="53">
        <f>AVERAGE(F51,J51,N51,R51,V51)-D51</f>
        <v>112.4</v>
      </c>
      <c r="AC51" s="664"/>
    </row>
    <row r="52" spans="1:29" s="46" customFormat="1" ht="15.75" customHeight="1" x14ac:dyDescent="0.2">
      <c r="B52" s="674" t="s">
        <v>45</v>
      </c>
      <c r="C52" s="675"/>
      <c r="D52" s="47">
        <v>60</v>
      </c>
      <c r="E52" s="48">
        <v>79</v>
      </c>
      <c r="F52" s="49">
        <f t="shared" ref="F52:F53" si="54">E52+D52</f>
        <v>139</v>
      </c>
      <c r="G52" s="670"/>
      <c r="H52" s="671"/>
      <c r="I52" s="48">
        <v>136</v>
      </c>
      <c r="J52" s="51">
        <f t="shared" ref="J52:J53" si="55">I52+D52</f>
        <v>196</v>
      </c>
      <c r="K52" s="670"/>
      <c r="L52" s="671"/>
      <c r="M52" s="48">
        <v>111</v>
      </c>
      <c r="N52" s="51">
        <f t="shared" ref="N52:N53" si="56">M52+D52</f>
        <v>171</v>
      </c>
      <c r="O52" s="670"/>
      <c r="P52" s="671"/>
      <c r="Q52" s="48">
        <v>85</v>
      </c>
      <c r="R52" s="49">
        <f t="shared" ref="R52:R53" si="57">Q52+D52</f>
        <v>145</v>
      </c>
      <c r="S52" s="670"/>
      <c r="T52" s="671"/>
      <c r="U52" s="48">
        <v>122</v>
      </c>
      <c r="V52" s="49">
        <f t="shared" ref="V52:V53" si="58">U52+D52</f>
        <v>182</v>
      </c>
      <c r="W52" s="670"/>
      <c r="X52" s="671"/>
      <c r="Y52" s="51">
        <f t="shared" si="48"/>
        <v>833</v>
      </c>
      <c r="Z52" s="50">
        <f>E52+I52+M52+Q52+U52</f>
        <v>533</v>
      </c>
      <c r="AA52" s="52">
        <f>AVERAGE(F52,J52,N52,R52,V52)</f>
        <v>166.6</v>
      </c>
      <c r="AB52" s="53">
        <f>AVERAGE(F52,J52,N52,R52,V52)-D52</f>
        <v>106.6</v>
      </c>
      <c r="AC52" s="664"/>
    </row>
    <row r="53" spans="1:29" s="46" customFormat="1" ht="16.5" customHeight="1" thickBot="1" x14ac:dyDescent="0.25">
      <c r="B53" s="736" t="s">
        <v>44</v>
      </c>
      <c r="C53" s="737"/>
      <c r="D53" s="54">
        <v>60</v>
      </c>
      <c r="E53" s="55">
        <v>126</v>
      </c>
      <c r="F53" s="49">
        <f t="shared" si="54"/>
        <v>186</v>
      </c>
      <c r="G53" s="672"/>
      <c r="H53" s="673"/>
      <c r="I53" s="48">
        <v>110</v>
      </c>
      <c r="J53" s="51">
        <f t="shared" si="55"/>
        <v>170</v>
      </c>
      <c r="K53" s="672"/>
      <c r="L53" s="673"/>
      <c r="M53" s="48">
        <v>97</v>
      </c>
      <c r="N53" s="51">
        <f t="shared" si="56"/>
        <v>157</v>
      </c>
      <c r="O53" s="672"/>
      <c r="P53" s="673"/>
      <c r="Q53" s="48">
        <v>136</v>
      </c>
      <c r="R53" s="49">
        <f t="shared" si="57"/>
        <v>196</v>
      </c>
      <c r="S53" s="672"/>
      <c r="T53" s="673"/>
      <c r="U53" s="48">
        <v>104</v>
      </c>
      <c r="V53" s="49">
        <f t="shared" si="58"/>
        <v>164</v>
      </c>
      <c r="W53" s="672"/>
      <c r="X53" s="673"/>
      <c r="Y53" s="57">
        <f t="shared" si="48"/>
        <v>873</v>
      </c>
      <c r="Z53" s="56">
        <f>E53+I53+M53+Q53+U53</f>
        <v>573</v>
      </c>
      <c r="AA53" s="58">
        <f>AVERAGE(F53,J53,N53,R53,V53)</f>
        <v>174.6</v>
      </c>
      <c r="AB53" s="59">
        <f>AVERAGE(F53,J53,N53,R53,V53)-D53</f>
        <v>114.6</v>
      </c>
      <c r="AC53" s="665"/>
    </row>
    <row r="54" spans="1:29" s="46" customFormat="1" ht="41.25" customHeight="1" x14ac:dyDescent="0.2">
      <c r="B54" s="239" t="s">
        <v>55</v>
      </c>
      <c r="C54" s="240"/>
      <c r="D54" s="67">
        <f>SUM(D55:D57)</f>
        <v>119</v>
      </c>
      <c r="E54" s="34">
        <f>SUM(E55:E57)</f>
        <v>341</v>
      </c>
      <c r="F54" s="61">
        <f>SUM(F55:F57)</f>
        <v>460</v>
      </c>
      <c r="G54" s="61">
        <f>F34</f>
        <v>503</v>
      </c>
      <c r="H54" s="40" t="str">
        <f>B34</f>
        <v>VERX</v>
      </c>
      <c r="I54" s="62">
        <f>SUM(I55:I57)</f>
        <v>433</v>
      </c>
      <c r="J54" s="61">
        <f>SUM(J55:J57)</f>
        <v>552</v>
      </c>
      <c r="K54" s="61">
        <f>J42</f>
        <v>629</v>
      </c>
      <c r="L54" s="40" t="str">
        <f>B42</f>
        <v>Dan Arpo</v>
      </c>
      <c r="M54" s="42">
        <f>SUM(M55:M57)</f>
        <v>365</v>
      </c>
      <c r="N54" s="63">
        <f>SUM(N55:N57)</f>
        <v>484</v>
      </c>
      <c r="O54" s="61">
        <f>N50</f>
        <v>484</v>
      </c>
      <c r="P54" s="40" t="str">
        <f>B50</f>
        <v>Team 29</v>
      </c>
      <c r="Q54" s="41">
        <f>SUM(Q55:Q57)</f>
        <v>442</v>
      </c>
      <c r="R54" s="63">
        <f>SUM(R55:R57)</f>
        <v>561</v>
      </c>
      <c r="S54" s="61">
        <f>R38</f>
        <v>578</v>
      </c>
      <c r="T54" s="40" t="str">
        <f>B38</f>
        <v>WÜRTH</v>
      </c>
      <c r="U54" s="41">
        <f>SUM(U55:U57)</f>
        <v>465</v>
      </c>
      <c r="V54" s="63">
        <f>SUM(V55:V57)</f>
        <v>584</v>
      </c>
      <c r="W54" s="61">
        <f>V46</f>
        <v>563</v>
      </c>
      <c r="X54" s="40" t="str">
        <f>B46</f>
        <v>Karla Köök</v>
      </c>
      <c r="Y54" s="43">
        <f t="shared" si="48"/>
        <v>2641</v>
      </c>
      <c r="Z54" s="41">
        <f>SUM(Z55:Z57)</f>
        <v>2046</v>
      </c>
      <c r="AA54" s="64">
        <f>AVERAGE(AA55,AA56,AA57)</f>
        <v>176.06666666666669</v>
      </c>
      <c r="AB54" s="45">
        <f>AVERAGE(AB55,AB56,AB57)</f>
        <v>136.4</v>
      </c>
      <c r="AC54" s="663">
        <f>G55+K55+O55+S55+W55</f>
        <v>1.5</v>
      </c>
    </row>
    <row r="55" spans="1:29" s="46" customFormat="1" ht="15.75" customHeight="1" x14ac:dyDescent="0.2">
      <c r="B55" s="237" t="s">
        <v>125</v>
      </c>
      <c r="C55" s="237"/>
      <c r="D55" s="47">
        <v>52</v>
      </c>
      <c r="E55" s="48">
        <v>93</v>
      </c>
      <c r="F55" s="49">
        <f>E55+D55</f>
        <v>145</v>
      </c>
      <c r="G55" s="668">
        <v>0</v>
      </c>
      <c r="H55" s="669"/>
      <c r="I55" s="50">
        <v>123</v>
      </c>
      <c r="J55" s="51">
        <f>I55+D55</f>
        <v>175</v>
      </c>
      <c r="K55" s="668">
        <v>0</v>
      </c>
      <c r="L55" s="669"/>
      <c r="M55" s="50">
        <v>109</v>
      </c>
      <c r="N55" s="51">
        <f>M55+D55</f>
        <v>161</v>
      </c>
      <c r="O55" s="668">
        <v>0.5</v>
      </c>
      <c r="P55" s="669"/>
      <c r="Q55" s="50">
        <v>151</v>
      </c>
      <c r="R55" s="49">
        <f>Q55+D55</f>
        <v>203</v>
      </c>
      <c r="S55" s="668">
        <v>0</v>
      </c>
      <c r="T55" s="669"/>
      <c r="U55" s="50">
        <v>124</v>
      </c>
      <c r="V55" s="49">
        <f>U55+D55</f>
        <v>176</v>
      </c>
      <c r="W55" s="668">
        <v>1</v>
      </c>
      <c r="X55" s="669"/>
      <c r="Y55" s="51">
        <f t="shared" si="48"/>
        <v>860</v>
      </c>
      <c r="Z55" s="50">
        <f>E55+I55+M55+Q55+U55</f>
        <v>600</v>
      </c>
      <c r="AA55" s="52">
        <f>AVERAGE(F55,J55,N55,R55,V55)</f>
        <v>172</v>
      </c>
      <c r="AB55" s="53">
        <f>AVERAGE(F55,J55,N55,R55,V55)-D55</f>
        <v>120</v>
      </c>
      <c r="AC55" s="664"/>
    </row>
    <row r="56" spans="1:29" s="46" customFormat="1" ht="15.75" customHeight="1" x14ac:dyDescent="0.2">
      <c r="B56" s="674" t="s">
        <v>126</v>
      </c>
      <c r="C56" s="675"/>
      <c r="D56" s="47">
        <v>28</v>
      </c>
      <c r="E56" s="48">
        <v>132</v>
      </c>
      <c r="F56" s="49">
        <f t="shared" ref="F56:F57" si="59">E56+D56</f>
        <v>160</v>
      </c>
      <c r="G56" s="670"/>
      <c r="H56" s="671"/>
      <c r="I56" s="48">
        <v>190</v>
      </c>
      <c r="J56" s="51">
        <f t="shared" ref="J56:J57" si="60">I56+D56</f>
        <v>218</v>
      </c>
      <c r="K56" s="670"/>
      <c r="L56" s="671"/>
      <c r="M56" s="48">
        <v>147</v>
      </c>
      <c r="N56" s="51">
        <f t="shared" ref="N56:N57" si="61">M56+D56</f>
        <v>175</v>
      </c>
      <c r="O56" s="670"/>
      <c r="P56" s="671"/>
      <c r="Q56" s="48">
        <v>145</v>
      </c>
      <c r="R56" s="49">
        <f t="shared" ref="R56:R57" si="62">Q56+D56</f>
        <v>173</v>
      </c>
      <c r="S56" s="670"/>
      <c r="T56" s="671"/>
      <c r="U56" s="48">
        <v>210</v>
      </c>
      <c r="V56" s="49">
        <f t="shared" ref="V56:V57" si="63">U56+D56</f>
        <v>238</v>
      </c>
      <c r="W56" s="670"/>
      <c r="X56" s="671"/>
      <c r="Y56" s="51">
        <f t="shared" si="48"/>
        <v>964</v>
      </c>
      <c r="Z56" s="50">
        <f>E56+I56+M56+Q56+U56</f>
        <v>824</v>
      </c>
      <c r="AA56" s="52">
        <f>AVERAGE(F56,J56,N56,R56,V56)</f>
        <v>192.8</v>
      </c>
      <c r="AB56" s="53">
        <f>AVERAGE(F56,J56,N56,R56,V56)-D56</f>
        <v>164.8</v>
      </c>
      <c r="AC56" s="664"/>
    </row>
    <row r="57" spans="1:29" s="46" customFormat="1" ht="16.5" customHeight="1" thickBot="1" x14ac:dyDescent="0.25">
      <c r="B57" s="238" t="s">
        <v>127</v>
      </c>
      <c r="C57" s="238"/>
      <c r="D57" s="68">
        <v>39</v>
      </c>
      <c r="E57" s="55">
        <v>116</v>
      </c>
      <c r="F57" s="49">
        <f t="shared" si="59"/>
        <v>155</v>
      </c>
      <c r="G57" s="672"/>
      <c r="H57" s="673"/>
      <c r="I57" s="55">
        <v>120</v>
      </c>
      <c r="J57" s="51">
        <f t="shared" si="60"/>
        <v>159</v>
      </c>
      <c r="K57" s="672"/>
      <c r="L57" s="673"/>
      <c r="M57" s="55">
        <v>109</v>
      </c>
      <c r="N57" s="51">
        <f t="shared" si="61"/>
        <v>148</v>
      </c>
      <c r="O57" s="672"/>
      <c r="P57" s="673"/>
      <c r="Q57" s="55">
        <v>146</v>
      </c>
      <c r="R57" s="49">
        <f t="shared" si="62"/>
        <v>185</v>
      </c>
      <c r="S57" s="672"/>
      <c r="T57" s="673"/>
      <c r="U57" s="55">
        <v>131</v>
      </c>
      <c r="V57" s="49">
        <f t="shared" si="63"/>
        <v>170</v>
      </c>
      <c r="W57" s="672"/>
      <c r="X57" s="673"/>
      <c r="Y57" s="57">
        <f t="shared" si="48"/>
        <v>817</v>
      </c>
      <c r="Z57" s="56">
        <f>E57+I57+M57+Q57+U57</f>
        <v>622</v>
      </c>
      <c r="AA57" s="58">
        <f>AVERAGE(F57,J57,N57,R57,V57)</f>
        <v>163.4</v>
      </c>
      <c r="AB57" s="59">
        <f>AVERAGE(F57,J57,N57,R57,V57)-D57</f>
        <v>124.4</v>
      </c>
      <c r="AC57" s="665"/>
    </row>
    <row r="58" spans="1:29" s="46" customFormat="1" ht="59.25" customHeight="1" x14ac:dyDescent="0.2">
      <c r="B58" s="208"/>
      <c r="C58" s="208"/>
      <c r="D58" s="209"/>
      <c r="E58" s="210"/>
      <c r="F58" s="211"/>
      <c r="G58" s="212"/>
      <c r="H58" s="212"/>
      <c r="I58" s="210"/>
      <c r="J58" s="211"/>
      <c r="K58" s="212"/>
      <c r="L58" s="212"/>
      <c r="M58" s="210"/>
      <c r="N58" s="211"/>
      <c r="O58" s="212"/>
      <c r="P58" s="212"/>
      <c r="Q58" s="210"/>
      <c r="R58" s="211"/>
      <c r="S58" s="212"/>
      <c r="T58" s="212"/>
      <c r="U58" s="210"/>
      <c r="V58" s="211"/>
      <c r="W58" s="212"/>
      <c r="X58" s="212"/>
      <c r="Y58" s="211"/>
      <c r="Z58" s="210"/>
      <c r="AA58" s="213"/>
      <c r="AB58" s="214"/>
      <c r="AC58" s="215"/>
    </row>
    <row r="59" spans="1:29" ht="22.5" x14ac:dyDescent="0.25">
      <c r="B59" s="2"/>
      <c r="C59" s="2"/>
      <c r="D59" s="3"/>
      <c r="E59" s="4"/>
      <c r="F59" s="5" t="s">
        <v>178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/>
      <c r="T59" s="3"/>
      <c r="U59" s="3"/>
      <c r="V59" s="6"/>
      <c r="W59" s="7" t="s">
        <v>87</v>
      </c>
      <c r="X59" s="8"/>
      <c r="Y59" s="8"/>
      <c r="Z59" s="8"/>
      <c r="AA59" s="3"/>
      <c r="AB59" s="3"/>
      <c r="AC59" s="4"/>
    </row>
    <row r="60" spans="1:29" ht="21" thickBot="1" x14ac:dyDescent="0.35">
      <c r="B60" s="9" t="s">
        <v>0</v>
      </c>
      <c r="C60" s="10"/>
      <c r="D60" s="10"/>
      <c r="E60" s="4"/>
      <c r="F60" s="1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4"/>
    </row>
    <row r="61" spans="1:29" x14ac:dyDescent="0.25">
      <c r="B61" s="698" t="s">
        <v>1</v>
      </c>
      <c r="C61" s="699"/>
      <c r="D61" s="12" t="s">
        <v>2</v>
      </c>
      <c r="E61" s="13"/>
      <c r="F61" s="231" t="s">
        <v>3</v>
      </c>
      <c r="G61" s="700" t="s">
        <v>4</v>
      </c>
      <c r="H61" s="701"/>
      <c r="I61" s="15"/>
      <c r="J61" s="231" t="s">
        <v>5</v>
      </c>
      <c r="K61" s="700" t="s">
        <v>4</v>
      </c>
      <c r="L61" s="701"/>
      <c r="M61" s="16"/>
      <c r="N61" s="231" t="s">
        <v>6</v>
      </c>
      <c r="O61" s="700" t="s">
        <v>4</v>
      </c>
      <c r="P61" s="701"/>
      <c r="Q61" s="16"/>
      <c r="R61" s="231" t="s">
        <v>7</v>
      </c>
      <c r="S61" s="700" t="s">
        <v>4</v>
      </c>
      <c r="T61" s="701"/>
      <c r="U61" s="17"/>
      <c r="V61" s="231" t="s">
        <v>8</v>
      </c>
      <c r="W61" s="700" t="s">
        <v>4</v>
      </c>
      <c r="X61" s="701"/>
      <c r="Y61" s="231" t="s">
        <v>9</v>
      </c>
      <c r="Z61" s="18"/>
      <c r="AA61" s="19" t="s">
        <v>10</v>
      </c>
      <c r="AB61" s="20" t="s">
        <v>11</v>
      </c>
      <c r="AC61" s="21" t="s">
        <v>9</v>
      </c>
    </row>
    <row r="62" spans="1:29" ht="17.25" thickBot="1" x14ac:dyDescent="0.3">
      <c r="A62" s="22"/>
      <c r="B62" s="702" t="s">
        <v>12</v>
      </c>
      <c r="C62" s="703"/>
      <c r="D62" s="23"/>
      <c r="E62" s="24"/>
      <c r="F62" s="25" t="s">
        <v>13</v>
      </c>
      <c r="G62" s="696" t="s">
        <v>14</v>
      </c>
      <c r="H62" s="697"/>
      <c r="I62" s="26"/>
      <c r="J62" s="25" t="s">
        <v>13</v>
      </c>
      <c r="K62" s="696" t="s">
        <v>14</v>
      </c>
      <c r="L62" s="697"/>
      <c r="M62" s="25"/>
      <c r="N62" s="25" t="s">
        <v>13</v>
      </c>
      <c r="O62" s="696" t="s">
        <v>14</v>
      </c>
      <c r="P62" s="697"/>
      <c r="Q62" s="25"/>
      <c r="R62" s="25" t="s">
        <v>13</v>
      </c>
      <c r="S62" s="696" t="s">
        <v>14</v>
      </c>
      <c r="T62" s="697"/>
      <c r="U62" s="27"/>
      <c r="V62" s="25" t="s">
        <v>13</v>
      </c>
      <c r="W62" s="696" t="s">
        <v>14</v>
      </c>
      <c r="X62" s="697"/>
      <c r="Y62" s="28" t="s">
        <v>13</v>
      </c>
      <c r="Z62" s="29" t="s">
        <v>15</v>
      </c>
      <c r="AA62" s="30" t="s">
        <v>16</v>
      </c>
      <c r="AB62" s="31" t="s">
        <v>17</v>
      </c>
      <c r="AC62" s="32" t="s">
        <v>18</v>
      </c>
    </row>
    <row r="63" spans="1:29" ht="28.5" customHeight="1" thickBot="1" x14ac:dyDescent="0.3">
      <c r="A63" s="22"/>
      <c r="B63" s="690" t="s">
        <v>20</v>
      </c>
      <c r="C63" s="691"/>
      <c r="D63" s="33">
        <f>SUM(D64:D66)</f>
        <v>74</v>
      </c>
      <c r="E63" s="34">
        <f>SUM(E64:E66)</f>
        <v>546</v>
      </c>
      <c r="F63" s="35">
        <f>SUM(F64:F66)</f>
        <v>620</v>
      </c>
      <c r="G63" s="36">
        <f>F83</f>
        <v>539</v>
      </c>
      <c r="H63" s="37" t="str">
        <f>B83</f>
        <v>Baltic Tank</v>
      </c>
      <c r="I63" s="38">
        <f>SUM(I64:I66)</f>
        <v>421</v>
      </c>
      <c r="J63" s="39">
        <f>SUM(J64:J66)</f>
        <v>495</v>
      </c>
      <c r="K63" s="39">
        <f>J79</f>
        <v>575</v>
      </c>
      <c r="L63" s="40" t="str">
        <f>B79</f>
        <v>AQVA</v>
      </c>
      <c r="M63" s="41">
        <f>SUM(M64:M66)</f>
        <v>393</v>
      </c>
      <c r="N63" s="36">
        <f>SUM(N64:N66)</f>
        <v>467</v>
      </c>
      <c r="O63" s="36">
        <f>N75</f>
        <v>505</v>
      </c>
      <c r="P63" s="37" t="str">
        <f>B75</f>
        <v>Aroz3D</v>
      </c>
      <c r="Q63" s="42">
        <f>SUM(Q64:Q66)</f>
        <v>543</v>
      </c>
      <c r="R63" s="36">
        <f>SUM(R64:R66)</f>
        <v>617</v>
      </c>
      <c r="S63" s="36">
        <f>R71</f>
        <v>536</v>
      </c>
      <c r="T63" s="37" t="str">
        <f>B71</f>
        <v>Rakvere Soojus</v>
      </c>
      <c r="U63" s="42">
        <f>SUM(U64:U66)</f>
        <v>571</v>
      </c>
      <c r="V63" s="36">
        <f>SUM(V64:V66)</f>
        <v>645</v>
      </c>
      <c r="W63" s="36">
        <f>V67</f>
        <v>490</v>
      </c>
      <c r="X63" s="37" t="str">
        <f>B67</f>
        <v>Jeld-Wen</v>
      </c>
      <c r="Y63" s="43">
        <f>F63+J63+N63+R63+V63</f>
        <v>2844</v>
      </c>
      <c r="Z63" s="41">
        <f>SUM(Z64:Z66)</f>
        <v>2474</v>
      </c>
      <c r="AA63" s="44">
        <f>AVERAGE(AA64,AA65,AA66)</f>
        <v>189.60000000000002</v>
      </c>
      <c r="AB63" s="45">
        <f>AVERAGE(AB64,AB65,AB66)</f>
        <v>164.93333333333337</v>
      </c>
      <c r="AC63" s="663">
        <f>G64+K64+O64+S64+W64</f>
        <v>3</v>
      </c>
    </row>
    <row r="64" spans="1:29" ht="16.5" customHeight="1" x14ac:dyDescent="0.25">
      <c r="A64" s="46"/>
      <c r="B64" s="692" t="s">
        <v>103</v>
      </c>
      <c r="C64" s="693"/>
      <c r="D64" s="47">
        <v>38</v>
      </c>
      <c r="E64" s="48">
        <v>147</v>
      </c>
      <c r="F64" s="49">
        <f>E64+D64</f>
        <v>185</v>
      </c>
      <c r="G64" s="668">
        <v>1</v>
      </c>
      <c r="H64" s="669"/>
      <c r="I64" s="50">
        <v>131</v>
      </c>
      <c r="J64" s="51">
        <f>I64+D64</f>
        <v>169</v>
      </c>
      <c r="K64" s="668">
        <v>0</v>
      </c>
      <c r="L64" s="669"/>
      <c r="M64" s="50">
        <v>93</v>
      </c>
      <c r="N64" s="51">
        <f>M64+D64</f>
        <v>131</v>
      </c>
      <c r="O64" s="668">
        <v>0</v>
      </c>
      <c r="P64" s="669"/>
      <c r="Q64" s="50">
        <v>152</v>
      </c>
      <c r="R64" s="49">
        <f>Q64+D64</f>
        <v>190</v>
      </c>
      <c r="S64" s="668">
        <v>1</v>
      </c>
      <c r="T64" s="669"/>
      <c r="U64" s="48">
        <v>164</v>
      </c>
      <c r="V64" s="49">
        <f>U64+D64</f>
        <v>202</v>
      </c>
      <c r="W64" s="668">
        <v>1</v>
      </c>
      <c r="X64" s="669"/>
      <c r="Y64" s="51">
        <f>F64+J64+N64+R64+V64</f>
        <v>877</v>
      </c>
      <c r="Z64" s="50">
        <f>E64+I64+M64+Q64+U64</f>
        <v>687</v>
      </c>
      <c r="AA64" s="52">
        <f>AVERAGE(F64,J64,N64,R64,V64)</f>
        <v>175.4</v>
      </c>
      <c r="AB64" s="53">
        <f>AVERAGE(F64,J64,N64,R64,V64)-D64</f>
        <v>137.4</v>
      </c>
      <c r="AC64" s="664"/>
    </row>
    <row r="65" spans="1:29" s="22" customFormat="1" ht="15.75" customHeight="1" x14ac:dyDescent="0.2">
      <c r="A65" s="46"/>
      <c r="B65" s="694" t="s">
        <v>105</v>
      </c>
      <c r="C65" s="695"/>
      <c r="D65" s="47">
        <v>21</v>
      </c>
      <c r="E65" s="48">
        <v>203</v>
      </c>
      <c r="F65" s="49">
        <f t="shared" ref="F65:F66" si="64">E65+D65</f>
        <v>224</v>
      </c>
      <c r="G65" s="670"/>
      <c r="H65" s="671"/>
      <c r="I65" s="50">
        <v>136</v>
      </c>
      <c r="J65" s="51">
        <f t="shared" ref="J65:J66" si="65">I65+D65</f>
        <v>157</v>
      </c>
      <c r="K65" s="670"/>
      <c r="L65" s="671"/>
      <c r="M65" s="50">
        <v>135</v>
      </c>
      <c r="N65" s="51">
        <f t="shared" ref="N65:N66" si="66">M65+D65</f>
        <v>156</v>
      </c>
      <c r="O65" s="670"/>
      <c r="P65" s="671"/>
      <c r="Q65" s="48">
        <v>186</v>
      </c>
      <c r="R65" s="49">
        <f t="shared" ref="R65:R66" si="67">Q65+D65</f>
        <v>207</v>
      </c>
      <c r="S65" s="670"/>
      <c r="T65" s="671"/>
      <c r="U65" s="48">
        <v>194</v>
      </c>
      <c r="V65" s="49">
        <f t="shared" ref="V65:V66" si="68">U65+D65</f>
        <v>215</v>
      </c>
      <c r="W65" s="670"/>
      <c r="X65" s="671"/>
      <c r="Y65" s="51">
        <f>F65+J65+N65+R65+V65</f>
        <v>959</v>
      </c>
      <c r="Z65" s="50">
        <f>E65+I65+M65+Q65+U65</f>
        <v>854</v>
      </c>
      <c r="AA65" s="52">
        <f>AVERAGE(F65,J65,N65,R65,V65)</f>
        <v>191.8</v>
      </c>
      <c r="AB65" s="53">
        <f>AVERAGE(F65,J65,N65,R65,V65)-D65</f>
        <v>170.8</v>
      </c>
      <c r="AC65" s="664"/>
    </row>
    <row r="66" spans="1:29" s="22" customFormat="1" ht="16.5" customHeight="1" thickBot="1" x14ac:dyDescent="0.25">
      <c r="A66" s="46"/>
      <c r="B66" s="682" t="s">
        <v>104</v>
      </c>
      <c r="C66" s="683"/>
      <c r="D66" s="54">
        <v>15</v>
      </c>
      <c r="E66" s="55">
        <v>196</v>
      </c>
      <c r="F66" s="49">
        <f t="shared" si="64"/>
        <v>211</v>
      </c>
      <c r="G66" s="672"/>
      <c r="H66" s="673"/>
      <c r="I66" s="56">
        <v>154</v>
      </c>
      <c r="J66" s="51">
        <f t="shared" si="65"/>
        <v>169</v>
      </c>
      <c r="K66" s="672"/>
      <c r="L66" s="673"/>
      <c r="M66" s="50">
        <v>165</v>
      </c>
      <c r="N66" s="51">
        <f t="shared" si="66"/>
        <v>180</v>
      </c>
      <c r="O66" s="672"/>
      <c r="P66" s="673"/>
      <c r="Q66" s="48">
        <v>205</v>
      </c>
      <c r="R66" s="49">
        <f t="shared" si="67"/>
        <v>220</v>
      </c>
      <c r="S66" s="672"/>
      <c r="T66" s="673"/>
      <c r="U66" s="48">
        <v>213</v>
      </c>
      <c r="V66" s="49">
        <f t="shared" si="68"/>
        <v>228</v>
      </c>
      <c r="W66" s="672"/>
      <c r="X66" s="673"/>
      <c r="Y66" s="57">
        <f>F66+J66+N66+R66+V66</f>
        <v>1008</v>
      </c>
      <c r="Z66" s="56">
        <f>E66+I66+M66+Q66+U66</f>
        <v>933</v>
      </c>
      <c r="AA66" s="58">
        <f>AVERAGE(F66,J66,N66,R66,V66)</f>
        <v>201.6</v>
      </c>
      <c r="AB66" s="59">
        <f>AVERAGE(F66,J66,N66,R66,V66)-D66</f>
        <v>186.6</v>
      </c>
      <c r="AC66" s="665"/>
    </row>
    <row r="67" spans="1:29" s="46" customFormat="1" ht="42.75" x14ac:dyDescent="0.2">
      <c r="B67" s="740" t="s">
        <v>92</v>
      </c>
      <c r="C67" s="741"/>
      <c r="D67" s="60">
        <f>SUM(D68:D70)</f>
        <v>123</v>
      </c>
      <c r="E67" s="34">
        <f>SUM(E68:E70)</f>
        <v>359</v>
      </c>
      <c r="F67" s="61">
        <f>SUM(F68:F70)</f>
        <v>482</v>
      </c>
      <c r="G67" s="61">
        <f>F79</f>
        <v>565</v>
      </c>
      <c r="H67" s="40" t="str">
        <f>B79</f>
        <v>AQVA</v>
      </c>
      <c r="I67" s="62">
        <f>SUM(I68:I70)</f>
        <v>403</v>
      </c>
      <c r="J67" s="61">
        <f>SUM(J68:J70)</f>
        <v>526</v>
      </c>
      <c r="K67" s="61">
        <f>J75</f>
        <v>584</v>
      </c>
      <c r="L67" s="40" t="str">
        <f>B75</f>
        <v>Aroz3D</v>
      </c>
      <c r="M67" s="41">
        <f>SUM(M68:M70)</f>
        <v>500</v>
      </c>
      <c r="N67" s="65">
        <f>SUM(N68:N70)</f>
        <v>623</v>
      </c>
      <c r="O67" s="61">
        <f>N71</f>
        <v>473</v>
      </c>
      <c r="P67" s="40" t="str">
        <f>B71</f>
        <v>Rakvere Soojus</v>
      </c>
      <c r="Q67" s="41">
        <f>SUM(Q68:Q70)</f>
        <v>450</v>
      </c>
      <c r="R67" s="36">
        <f>SUM(R68:R70)</f>
        <v>573</v>
      </c>
      <c r="S67" s="61">
        <f>R83</f>
        <v>535</v>
      </c>
      <c r="T67" s="40" t="str">
        <f>B83</f>
        <v>Baltic Tank</v>
      </c>
      <c r="U67" s="41">
        <f>SUM(U68:U70)</f>
        <v>367</v>
      </c>
      <c r="V67" s="63">
        <f>SUM(V68:V70)</f>
        <v>490</v>
      </c>
      <c r="W67" s="61">
        <f>V63</f>
        <v>645</v>
      </c>
      <c r="X67" s="40" t="str">
        <f>B63</f>
        <v>Eesti Raudtee</v>
      </c>
      <c r="Y67" s="43">
        <f>F67+J67+N67+R67+V67</f>
        <v>2694</v>
      </c>
      <c r="Z67" s="41">
        <f>SUM(Z68:Z70)</f>
        <v>2079</v>
      </c>
      <c r="AA67" s="64">
        <f>AVERAGE(AA68,AA69,AA70)</f>
        <v>179.6</v>
      </c>
      <c r="AB67" s="45">
        <f>AVERAGE(AB68,AB69,AB70)</f>
        <v>138.6</v>
      </c>
      <c r="AC67" s="663">
        <f>G68+K68+O68+S68+W68</f>
        <v>2</v>
      </c>
    </row>
    <row r="68" spans="1:29" s="46" customFormat="1" ht="15.75" x14ac:dyDescent="0.2">
      <c r="B68" s="666" t="s">
        <v>118</v>
      </c>
      <c r="C68" s="667"/>
      <c r="D68" s="47">
        <v>46</v>
      </c>
      <c r="E68" s="48">
        <v>131</v>
      </c>
      <c r="F68" s="49">
        <f>E68+D68</f>
        <v>177</v>
      </c>
      <c r="G68" s="668">
        <v>0</v>
      </c>
      <c r="H68" s="669"/>
      <c r="I68" s="50">
        <v>150</v>
      </c>
      <c r="J68" s="51">
        <f>I68+D68</f>
        <v>196</v>
      </c>
      <c r="K68" s="668">
        <v>0</v>
      </c>
      <c r="L68" s="669"/>
      <c r="M68" s="50">
        <v>162</v>
      </c>
      <c r="N68" s="51">
        <f>M68+D68</f>
        <v>208</v>
      </c>
      <c r="O68" s="668">
        <v>1</v>
      </c>
      <c r="P68" s="669"/>
      <c r="Q68" s="50">
        <v>150</v>
      </c>
      <c r="R68" s="49">
        <f>Q68+D68</f>
        <v>196</v>
      </c>
      <c r="S68" s="668">
        <v>1</v>
      </c>
      <c r="T68" s="669"/>
      <c r="U68" s="50">
        <v>115</v>
      </c>
      <c r="V68" s="49">
        <f>U68+D68</f>
        <v>161</v>
      </c>
      <c r="W68" s="668">
        <v>0</v>
      </c>
      <c r="X68" s="669"/>
      <c r="Y68" s="51">
        <f t="shared" ref="Y68:Y73" si="69">F68+J68+N68+R68+V68</f>
        <v>938</v>
      </c>
      <c r="Z68" s="50">
        <f>E68+I68+M68+Q68+U68</f>
        <v>708</v>
      </c>
      <c r="AA68" s="52">
        <f>AVERAGE(F68,J68,N68,R68,V68)</f>
        <v>187.6</v>
      </c>
      <c r="AB68" s="53">
        <f>AVERAGE(F68,J68,N68,R68,V68)-D68</f>
        <v>141.6</v>
      </c>
      <c r="AC68" s="664"/>
    </row>
    <row r="69" spans="1:29" s="46" customFormat="1" ht="15.75" customHeight="1" x14ac:dyDescent="0.2">
      <c r="B69" s="674" t="s">
        <v>117</v>
      </c>
      <c r="C69" s="675"/>
      <c r="D69" s="47">
        <v>28</v>
      </c>
      <c r="E69" s="48">
        <v>114</v>
      </c>
      <c r="F69" s="49">
        <f t="shared" ref="F69:F70" si="70">E69+D69</f>
        <v>142</v>
      </c>
      <c r="G69" s="670"/>
      <c r="H69" s="671"/>
      <c r="I69" s="50">
        <v>164</v>
      </c>
      <c r="J69" s="51">
        <f t="shared" ref="J69:J70" si="71">I69+D69</f>
        <v>192</v>
      </c>
      <c r="K69" s="670"/>
      <c r="L69" s="671"/>
      <c r="M69" s="50">
        <v>176</v>
      </c>
      <c r="N69" s="51">
        <f t="shared" ref="N69:N70" si="72">M69+D69</f>
        <v>204</v>
      </c>
      <c r="O69" s="670"/>
      <c r="P69" s="671"/>
      <c r="Q69" s="48">
        <v>171</v>
      </c>
      <c r="R69" s="49">
        <f t="shared" ref="R69:R70" si="73">Q69+D69</f>
        <v>199</v>
      </c>
      <c r="S69" s="670"/>
      <c r="T69" s="671"/>
      <c r="U69" s="48">
        <v>120</v>
      </c>
      <c r="V69" s="49">
        <f t="shared" ref="V69:V70" si="74">U69+D69</f>
        <v>148</v>
      </c>
      <c r="W69" s="670"/>
      <c r="X69" s="671"/>
      <c r="Y69" s="51">
        <f t="shared" si="69"/>
        <v>885</v>
      </c>
      <c r="Z69" s="50">
        <f>E69+I69+M69+Q69+U69</f>
        <v>745</v>
      </c>
      <c r="AA69" s="52">
        <f>AVERAGE(F69,J69,N69,R69,V69)</f>
        <v>177</v>
      </c>
      <c r="AB69" s="53">
        <f>AVERAGE(F69,J69,N69,R69,V69)-D69</f>
        <v>149</v>
      </c>
      <c r="AC69" s="664"/>
    </row>
    <row r="70" spans="1:29" s="46" customFormat="1" ht="16.5" customHeight="1" thickBot="1" x14ac:dyDescent="0.25">
      <c r="B70" s="676" t="s">
        <v>116</v>
      </c>
      <c r="C70" s="677"/>
      <c r="D70" s="54">
        <v>49</v>
      </c>
      <c r="E70" s="55">
        <v>114</v>
      </c>
      <c r="F70" s="49">
        <f t="shared" si="70"/>
        <v>163</v>
      </c>
      <c r="G70" s="672"/>
      <c r="H70" s="673"/>
      <c r="I70" s="56">
        <v>89</v>
      </c>
      <c r="J70" s="51">
        <f t="shared" si="71"/>
        <v>138</v>
      </c>
      <c r="K70" s="672"/>
      <c r="L70" s="673"/>
      <c r="M70" s="50">
        <v>162</v>
      </c>
      <c r="N70" s="51">
        <f t="shared" si="72"/>
        <v>211</v>
      </c>
      <c r="O70" s="672"/>
      <c r="P70" s="673"/>
      <c r="Q70" s="48">
        <v>129</v>
      </c>
      <c r="R70" s="49">
        <f t="shared" si="73"/>
        <v>178</v>
      </c>
      <c r="S70" s="672"/>
      <c r="T70" s="673"/>
      <c r="U70" s="48">
        <v>132</v>
      </c>
      <c r="V70" s="49">
        <f t="shared" si="74"/>
        <v>181</v>
      </c>
      <c r="W70" s="672"/>
      <c r="X70" s="673"/>
      <c r="Y70" s="57">
        <f t="shared" si="69"/>
        <v>871</v>
      </c>
      <c r="Z70" s="56">
        <f>E70+I70+M70+Q70+U70</f>
        <v>626</v>
      </c>
      <c r="AA70" s="58">
        <f>AVERAGE(F70,J70,N70,R70,V70)</f>
        <v>174.2</v>
      </c>
      <c r="AB70" s="59">
        <f>AVERAGE(F70,J70,N70,R70,V70)-D70</f>
        <v>125.19999999999999</v>
      </c>
      <c r="AC70" s="665"/>
    </row>
    <row r="71" spans="1:29" s="46" customFormat="1" ht="39" customHeight="1" x14ac:dyDescent="0.2">
      <c r="B71" s="678" t="s">
        <v>34</v>
      </c>
      <c r="C71" s="748"/>
      <c r="D71" s="60">
        <f>SUM(D72:D74)</f>
        <v>107</v>
      </c>
      <c r="E71" s="34">
        <f>SUM(E72:E74)</f>
        <v>432</v>
      </c>
      <c r="F71" s="61">
        <f>SUM(F72:F74)</f>
        <v>539</v>
      </c>
      <c r="G71" s="61">
        <f>F75</f>
        <v>539</v>
      </c>
      <c r="H71" s="40" t="str">
        <f>B75</f>
        <v>Aroz3D</v>
      </c>
      <c r="I71" s="62">
        <f>SUM(I72:I74)</f>
        <v>407</v>
      </c>
      <c r="J71" s="61">
        <f>SUM(J72:J74)</f>
        <v>514</v>
      </c>
      <c r="K71" s="61">
        <f>J83</f>
        <v>504</v>
      </c>
      <c r="L71" s="40" t="str">
        <f>B83</f>
        <v>Baltic Tank</v>
      </c>
      <c r="M71" s="41">
        <f>SUM(M72:M74)</f>
        <v>366</v>
      </c>
      <c r="N71" s="65">
        <f>SUM(N72:N74)</f>
        <v>473</v>
      </c>
      <c r="O71" s="61">
        <f>N67</f>
        <v>623</v>
      </c>
      <c r="P71" s="40" t="str">
        <f>B67</f>
        <v>Jeld-Wen</v>
      </c>
      <c r="Q71" s="41">
        <f>SUM(Q72:Q74)</f>
        <v>429</v>
      </c>
      <c r="R71" s="63">
        <f>SUM(R72:R74)</f>
        <v>536</v>
      </c>
      <c r="S71" s="61">
        <f>R63</f>
        <v>617</v>
      </c>
      <c r="T71" s="40" t="str">
        <f>B63</f>
        <v>Eesti Raudtee</v>
      </c>
      <c r="U71" s="41">
        <f>SUM(U72:U74)</f>
        <v>476</v>
      </c>
      <c r="V71" s="65">
        <f>SUM(V72:V74)</f>
        <v>583</v>
      </c>
      <c r="W71" s="61">
        <f>V79</f>
        <v>578</v>
      </c>
      <c r="X71" s="40" t="str">
        <f>B79</f>
        <v>AQVA</v>
      </c>
      <c r="Y71" s="43">
        <f t="shared" si="69"/>
        <v>2645</v>
      </c>
      <c r="Z71" s="41">
        <f>SUM(Z72:Z74)</f>
        <v>2110</v>
      </c>
      <c r="AA71" s="64">
        <f>AVERAGE(AA72,AA73,AA74)</f>
        <v>176.33333333333334</v>
      </c>
      <c r="AB71" s="45">
        <f>AVERAGE(AB72,AB73,AB74)</f>
        <v>140.66666666666666</v>
      </c>
      <c r="AC71" s="663">
        <f>G72+K72+O72+S72+W72</f>
        <v>2.5</v>
      </c>
    </row>
    <row r="72" spans="1:29" s="46" customFormat="1" ht="15.75" customHeight="1" x14ac:dyDescent="0.2">
      <c r="B72" s="719" t="s">
        <v>100</v>
      </c>
      <c r="C72" s="720"/>
      <c r="D72" s="47">
        <v>38</v>
      </c>
      <c r="E72" s="48">
        <v>125</v>
      </c>
      <c r="F72" s="49">
        <f>E72+D72</f>
        <v>163</v>
      </c>
      <c r="G72" s="668">
        <v>0.5</v>
      </c>
      <c r="H72" s="669"/>
      <c r="I72" s="50">
        <v>146</v>
      </c>
      <c r="J72" s="51">
        <f>I72+D72</f>
        <v>184</v>
      </c>
      <c r="K72" s="668">
        <v>1</v>
      </c>
      <c r="L72" s="669"/>
      <c r="M72" s="50">
        <v>108</v>
      </c>
      <c r="N72" s="51">
        <f>M72+D72</f>
        <v>146</v>
      </c>
      <c r="O72" s="668">
        <v>0</v>
      </c>
      <c r="P72" s="669"/>
      <c r="Q72" s="50">
        <v>121</v>
      </c>
      <c r="R72" s="49">
        <f>Q72+D72</f>
        <v>159</v>
      </c>
      <c r="S72" s="668">
        <v>0</v>
      </c>
      <c r="T72" s="669"/>
      <c r="U72" s="50">
        <v>140</v>
      </c>
      <c r="V72" s="49">
        <f>U72+D72</f>
        <v>178</v>
      </c>
      <c r="W72" s="668">
        <v>1</v>
      </c>
      <c r="X72" s="669"/>
      <c r="Y72" s="51">
        <f t="shared" si="69"/>
        <v>830</v>
      </c>
      <c r="Z72" s="50">
        <f>E72+I72+M72+Q72+U72</f>
        <v>640</v>
      </c>
      <c r="AA72" s="52">
        <f>AVERAGE(F72,J72,N72,R72,V72)</f>
        <v>166</v>
      </c>
      <c r="AB72" s="53">
        <f>AVERAGE(F72,J72,N72,R72,V72)-D72</f>
        <v>128</v>
      </c>
      <c r="AC72" s="664"/>
    </row>
    <row r="73" spans="1:29" s="46" customFormat="1" ht="15.75" customHeight="1" x14ac:dyDescent="0.2">
      <c r="B73" s="719" t="s">
        <v>101</v>
      </c>
      <c r="C73" s="720"/>
      <c r="D73" s="47">
        <v>42</v>
      </c>
      <c r="E73" s="48">
        <v>149</v>
      </c>
      <c r="F73" s="49">
        <f t="shared" ref="F73:F74" si="75">E73+D73</f>
        <v>191</v>
      </c>
      <c r="G73" s="670"/>
      <c r="H73" s="671"/>
      <c r="I73" s="48">
        <v>110</v>
      </c>
      <c r="J73" s="51">
        <f t="shared" ref="J73:J74" si="76">I73+D73</f>
        <v>152</v>
      </c>
      <c r="K73" s="670"/>
      <c r="L73" s="671"/>
      <c r="M73" s="48">
        <v>123</v>
      </c>
      <c r="N73" s="51">
        <f t="shared" ref="N73:N74" si="77">M73+D73</f>
        <v>165</v>
      </c>
      <c r="O73" s="670"/>
      <c r="P73" s="671"/>
      <c r="Q73" s="48">
        <v>138</v>
      </c>
      <c r="R73" s="49">
        <f t="shared" ref="R73:R74" si="78">Q73+D73</f>
        <v>180</v>
      </c>
      <c r="S73" s="670"/>
      <c r="T73" s="671"/>
      <c r="U73" s="48">
        <v>135</v>
      </c>
      <c r="V73" s="49">
        <f t="shared" ref="V73:V74" si="79">U73+D73</f>
        <v>177</v>
      </c>
      <c r="W73" s="670"/>
      <c r="X73" s="671"/>
      <c r="Y73" s="51">
        <f t="shared" si="69"/>
        <v>865</v>
      </c>
      <c r="Z73" s="50">
        <f>E73+I73+M73+Q73+U73</f>
        <v>655</v>
      </c>
      <c r="AA73" s="52">
        <f>AVERAGE(F73,J73,N73,R73,V73)</f>
        <v>173</v>
      </c>
      <c r="AB73" s="53">
        <f>AVERAGE(F73,J73,N73,R73,V73)-D73</f>
        <v>131</v>
      </c>
      <c r="AC73" s="664"/>
    </row>
    <row r="74" spans="1:29" s="46" customFormat="1" ht="16.5" customHeight="1" thickBot="1" x14ac:dyDescent="0.25">
      <c r="B74" s="721" t="s">
        <v>102</v>
      </c>
      <c r="C74" s="722"/>
      <c r="D74" s="54">
        <v>27</v>
      </c>
      <c r="E74" s="55">
        <v>158</v>
      </c>
      <c r="F74" s="49">
        <f t="shared" si="75"/>
        <v>185</v>
      </c>
      <c r="G74" s="672"/>
      <c r="H74" s="673"/>
      <c r="I74" s="48">
        <v>151</v>
      </c>
      <c r="J74" s="51">
        <f t="shared" si="76"/>
        <v>178</v>
      </c>
      <c r="K74" s="672"/>
      <c r="L74" s="673"/>
      <c r="M74" s="48">
        <v>135</v>
      </c>
      <c r="N74" s="51">
        <f t="shared" si="77"/>
        <v>162</v>
      </c>
      <c r="O74" s="672"/>
      <c r="P74" s="673"/>
      <c r="Q74" s="48">
        <v>170</v>
      </c>
      <c r="R74" s="49">
        <f t="shared" si="78"/>
        <v>197</v>
      </c>
      <c r="S74" s="672"/>
      <c r="T74" s="673"/>
      <c r="U74" s="48">
        <v>201</v>
      </c>
      <c r="V74" s="49">
        <f t="shared" si="79"/>
        <v>228</v>
      </c>
      <c r="W74" s="672"/>
      <c r="X74" s="673"/>
      <c r="Y74" s="57">
        <f>F74+J74+N74+R74+V74</f>
        <v>950</v>
      </c>
      <c r="Z74" s="56">
        <f>E74+I74+M74+Q74+U74</f>
        <v>815</v>
      </c>
      <c r="AA74" s="58">
        <f>AVERAGE(F74,J74,N74,R74,V74)</f>
        <v>190</v>
      </c>
      <c r="AB74" s="59">
        <f>AVERAGE(F74,J74,N74,R74,V74)-D74</f>
        <v>163</v>
      </c>
      <c r="AC74" s="665"/>
    </row>
    <row r="75" spans="1:29" s="46" customFormat="1" ht="45" customHeight="1" x14ac:dyDescent="0.2">
      <c r="B75" s="684" t="s">
        <v>42</v>
      </c>
      <c r="C75" s="685"/>
      <c r="D75" s="60">
        <f>SUM(D76:D78)</f>
        <v>101</v>
      </c>
      <c r="E75" s="34">
        <f>SUM(E76:E78)</f>
        <v>438</v>
      </c>
      <c r="F75" s="61">
        <f>SUM(F76:F78)</f>
        <v>539</v>
      </c>
      <c r="G75" s="61">
        <f>F71</f>
        <v>539</v>
      </c>
      <c r="H75" s="40" t="str">
        <f>B71</f>
        <v>Rakvere Soojus</v>
      </c>
      <c r="I75" s="66">
        <f>SUM(I76:I78)</f>
        <v>483</v>
      </c>
      <c r="J75" s="61">
        <f>SUM(J76:J78)</f>
        <v>584</v>
      </c>
      <c r="K75" s="61">
        <f>J67</f>
        <v>526</v>
      </c>
      <c r="L75" s="40" t="str">
        <f>B67</f>
        <v>Jeld-Wen</v>
      </c>
      <c r="M75" s="42">
        <f>SUM(M76:M78)</f>
        <v>404</v>
      </c>
      <c r="N75" s="63">
        <f>SUM(N76:N78)</f>
        <v>505</v>
      </c>
      <c r="O75" s="61">
        <f>N63</f>
        <v>467</v>
      </c>
      <c r="P75" s="40" t="str">
        <f>B63</f>
        <v>Eesti Raudtee</v>
      </c>
      <c r="Q75" s="41">
        <f>SUM(Q76:Q78)</f>
        <v>470</v>
      </c>
      <c r="R75" s="63">
        <f>SUM(R76:R78)</f>
        <v>571</v>
      </c>
      <c r="S75" s="61">
        <f>R79</f>
        <v>524</v>
      </c>
      <c r="T75" s="40" t="str">
        <f>B79</f>
        <v>AQVA</v>
      </c>
      <c r="U75" s="41">
        <f>SUM(U76:U78)</f>
        <v>473</v>
      </c>
      <c r="V75" s="63">
        <f>SUM(V76:V78)</f>
        <v>574</v>
      </c>
      <c r="W75" s="61">
        <f>V83</f>
        <v>481</v>
      </c>
      <c r="X75" s="40" t="str">
        <f>B83</f>
        <v>Baltic Tank</v>
      </c>
      <c r="Y75" s="43">
        <f t="shared" ref="Y75:Y86" si="80">F75+J75+N75+R75+V75</f>
        <v>2773</v>
      </c>
      <c r="Z75" s="41">
        <f>SUM(Z76:Z78)</f>
        <v>2268</v>
      </c>
      <c r="AA75" s="64">
        <f>AVERAGE(AA76,AA77,AA78)</f>
        <v>184.86666666666667</v>
      </c>
      <c r="AB75" s="45">
        <f>AVERAGE(AB76,AB77,AB78)</f>
        <v>151.20000000000002</v>
      </c>
      <c r="AC75" s="663">
        <f>G76+K76+O76+S76+W76</f>
        <v>4.5</v>
      </c>
    </row>
    <row r="76" spans="1:29" s="46" customFormat="1" ht="15.75" customHeight="1" x14ac:dyDescent="0.2">
      <c r="B76" s="686" t="s">
        <v>139</v>
      </c>
      <c r="C76" s="687"/>
      <c r="D76" s="47">
        <v>43</v>
      </c>
      <c r="E76" s="48">
        <v>169</v>
      </c>
      <c r="F76" s="49">
        <f>E76+D76</f>
        <v>212</v>
      </c>
      <c r="G76" s="668">
        <v>0.5</v>
      </c>
      <c r="H76" s="669"/>
      <c r="I76" s="50">
        <v>144</v>
      </c>
      <c r="J76" s="51">
        <f>I76+D76</f>
        <v>187</v>
      </c>
      <c r="K76" s="668">
        <v>1</v>
      </c>
      <c r="L76" s="669"/>
      <c r="M76" s="50">
        <v>117</v>
      </c>
      <c r="N76" s="51">
        <f>M76+D76</f>
        <v>160</v>
      </c>
      <c r="O76" s="668">
        <v>1</v>
      </c>
      <c r="P76" s="669"/>
      <c r="Q76" s="50">
        <v>132</v>
      </c>
      <c r="R76" s="49">
        <f>Q76+D76</f>
        <v>175</v>
      </c>
      <c r="S76" s="668">
        <v>1</v>
      </c>
      <c r="T76" s="669"/>
      <c r="U76" s="50">
        <v>144</v>
      </c>
      <c r="V76" s="49">
        <f>U76+D76</f>
        <v>187</v>
      </c>
      <c r="W76" s="668">
        <v>1</v>
      </c>
      <c r="X76" s="669"/>
      <c r="Y76" s="51">
        <f t="shared" si="80"/>
        <v>921</v>
      </c>
      <c r="Z76" s="50">
        <f>E76+I76+M76+Q76+U76</f>
        <v>706</v>
      </c>
      <c r="AA76" s="52">
        <f>AVERAGE(F76,J76,N76,R76,V76)</f>
        <v>184.2</v>
      </c>
      <c r="AB76" s="53">
        <f>AVERAGE(F76,J76,N76,R76,V76)-D76</f>
        <v>141.19999999999999</v>
      </c>
      <c r="AC76" s="664"/>
    </row>
    <row r="77" spans="1:29" s="46" customFormat="1" ht="15.75" customHeight="1" x14ac:dyDescent="0.2">
      <c r="B77" s="686" t="s">
        <v>140</v>
      </c>
      <c r="C77" s="687"/>
      <c r="D77" s="71">
        <v>12</v>
      </c>
      <c r="E77" s="48">
        <v>163</v>
      </c>
      <c r="F77" s="49">
        <f t="shared" ref="F77:F78" si="81">E77+D77</f>
        <v>175</v>
      </c>
      <c r="G77" s="670"/>
      <c r="H77" s="671"/>
      <c r="I77" s="48">
        <v>209</v>
      </c>
      <c r="J77" s="51">
        <f t="shared" ref="J77:J78" si="82">I77+D77</f>
        <v>221</v>
      </c>
      <c r="K77" s="670"/>
      <c r="L77" s="671"/>
      <c r="M77" s="48">
        <v>160</v>
      </c>
      <c r="N77" s="51">
        <f t="shared" ref="N77:N78" si="83">M77+D77</f>
        <v>172</v>
      </c>
      <c r="O77" s="670"/>
      <c r="P77" s="671"/>
      <c r="Q77" s="48">
        <v>183</v>
      </c>
      <c r="R77" s="49">
        <f t="shared" ref="R77:R78" si="84">Q77+D77</f>
        <v>195</v>
      </c>
      <c r="S77" s="670"/>
      <c r="T77" s="671"/>
      <c r="U77" s="48">
        <v>214</v>
      </c>
      <c r="V77" s="49">
        <f t="shared" ref="V77:V78" si="85">U77+D77</f>
        <v>226</v>
      </c>
      <c r="W77" s="670"/>
      <c r="X77" s="671"/>
      <c r="Y77" s="51">
        <f t="shared" si="80"/>
        <v>989</v>
      </c>
      <c r="Z77" s="50">
        <f>E77+I77+M77+Q77+U77</f>
        <v>929</v>
      </c>
      <c r="AA77" s="52">
        <f>AVERAGE(F77,J77,N77,R77,V77)</f>
        <v>197.8</v>
      </c>
      <c r="AB77" s="53">
        <f>AVERAGE(F77,J77,N77,R77,V77)-D77</f>
        <v>185.8</v>
      </c>
      <c r="AC77" s="664"/>
    </row>
    <row r="78" spans="1:29" s="46" customFormat="1" ht="16.5" customHeight="1" thickBot="1" x14ac:dyDescent="0.25">
      <c r="B78" s="688" t="s">
        <v>138</v>
      </c>
      <c r="C78" s="689"/>
      <c r="D78" s="54">
        <v>46</v>
      </c>
      <c r="E78" s="55">
        <v>106</v>
      </c>
      <c r="F78" s="49">
        <f t="shared" si="81"/>
        <v>152</v>
      </c>
      <c r="G78" s="672"/>
      <c r="H78" s="673"/>
      <c r="I78" s="48">
        <v>130</v>
      </c>
      <c r="J78" s="51">
        <f t="shared" si="82"/>
        <v>176</v>
      </c>
      <c r="K78" s="672"/>
      <c r="L78" s="673"/>
      <c r="M78" s="48">
        <v>127</v>
      </c>
      <c r="N78" s="51">
        <f t="shared" si="83"/>
        <v>173</v>
      </c>
      <c r="O78" s="672"/>
      <c r="P78" s="673"/>
      <c r="Q78" s="48">
        <v>155</v>
      </c>
      <c r="R78" s="49">
        <f t="shared" si="84"/>
        <v>201</v>
      </c>
      <c r="S78" s="672"/>
      <c r="T78" s="673"/>
      <c r="U78" s="48">
        <v>115</v>
      </c>
      <c r="V78" s="49">
        <f t="shared" si="85"/>
        <v>161</v>
      </c>
      <c r="W78" s="672"/>
      <c r="X78" s="673"/>
      <c r="Y78" s="57">
        <f t="shared" si="80"/>
        <v>863</v>
      </c>
      <c r="Z78" s="56">
        <f>E78+I78+M78+Q78+U78</f>
        <v>633</v>
      </c>
      <c r="AA78" s="58">
        <f>AVERAGE(F78,J78,N78,R78,V78)</f>
        <v>172.6</v>
      </c>
      <c r="AB78" s="59">
        <f>AVERAGE(F78,J78,N78,R78,V78)-D78</f>
        <v>126.6</v>
      </c>
      <c r="AC78" s="665"/>
    </row>
    <row r="79" spans="1:29" s="46" customFormat="1" ht="48.75" customHeight="1" x14ac:dyDescent="0.2">
      <c r="B79" s="661" t="s">
        <v>41</v>
      </c>
      <c r="C79" s="662"/>
      <c r="D79" s="33">
        <f>SUM(D80:D82)</f>
        <v>116</v>
      </c>
      <c r="E79" s="34">
        <f>SUM(E80:E82)</f>
        <v>449</v>
      </c>
      <c r="F79" s="61">
        <f>SUM(F80:F82)</f>
        <v>565</v>
      </c>
      <c r="G79" s="61">
        <f>F67</f>
        <v>482</v>
      </c>
      <c r="H79" s="40" t="str">
        <f>B67</f>
        <v>Jeld-Wen</v>
      </c>
      <c r="I79" s="62">
        <f>SUM(I80:I82)</f>
        <v>459</v>
      </c>
      <c r="J79" s="61">
        <f>SUM(J80:J82)</f>
        <v>575</v>
      </c>
      <c r="K79" s="61">
        <f>J63</f>
        <v>495</v>
      </c>
      <c r="L79" s="40" t="str">
        <f>B63</f>
        <v>Eesti Raudtee</v>
      </c>
      <c r="M79" s="41">
        <f>SUM(M80:M82)</f>
        <v>417</v>
      </c>
      <c r="N79" s="65">
        <f>SUM(N80:N82)</f>
        <v>533</v>
      </c>
      <c r="O79" s="61">
        <f>N83</f>
        <v>507</v>
      </c>
      <c r="P79" s="40" t="str">
        <f>B83</f>
        <v>Baltic Tank</v>
      </c>
      <c r="Q79" s="41">
        <f>SUM(Q80:Q82)</f>
        <v>408</v>
      </c>
      <c r="R79" s="65">
        <f>SUM(R80:R82)</f>
        <v>524</v>
      </c>
      <c r="S79" s="61">
        <f>R75</f>
        <v>571</v>
      </c>
      <c r="T79" s="40" t="str">
        <f>B75</f>
        <v>Aroz3D</v>
      </c>
      <c r="U79" s="41">
        <f>SUM(U80:U82)</f>
        <v>462</v>
      </c>
      <c r="V79" s="65">
        <f>SUM(V80:V82)</f>
        <v>578</v>
      </c>
      <c r="W79" s="61">
        <f>V71</f>
        <v>583</v>
      </c>
      <c r="X79" s="40" t="str">
        <f>B71</f>
        <v>Rakvere Soojus</v>
      </c>
      <c r="Y79" s="43">
        <f t="shared" si="80"/>
        <v>2775</v>
      </c>
      <c r="Z79" s="41">
        <f>SUM(Z80:Z82)</f>
        <v>2195</v>
      </c>
      <c r="AA79" s="64">
        <f>AVERAGE(AA80,AA81,AA82)</f>
        <v>185</v>
      </c>
      <c r="AB79" s="45">
        <f>AVERAGE(AB80,AB81,AB82)</f>
        <v>146.33333333333334</v>
      </c>
      <c r="AC79" s="663">
        <f>G80+K80+O80+S80+W80</f>
        <v>3</v>
      </c>
    </row>
    <row r="80" spans="1:29" s="46" customFormat="1" ht="15.75" customHeight="1" x14ac:dyDescent="0.2">
      <c r="B80" s="666" t="s">
        <v>119</v>
      </c>
      <c r="C80" s="667"/>
      <c r="D80" s="47">
        <v>54</v>
      </c>
      <c r="E80" s="48">
        <v>134</v>
      </c>
      <c r="F80" s="49">
        <f>E80+D80</f>
        <v>188</v>
      </c>
      <c r="G80" s="668">
        <v>1</v>
      </c>
      <c r="H80" s="669"/>
      <c r="I80" s="50">
        <v>166</v>
      </c>
      <c r="J80" s="51">
        <f>I80+D80</f>
        <v>220</v>
      </c>
      <c r="K80" s="668">
        <v>1</v>
      </c>
      <c r="L80" s="669"/>
      <c r="M80" s="50">
        <v>126</v>
      </c>
      <c r="N80" s="51">
        <f>M80+D80</f>
        <v>180</v>
      </c>
      <c r="O80" s="668">
        <v>1</v>
      </c>
      <c r="P80" s="669"/>
      <c r="Q80" s="50">
        <v>146</v>
      </c>
      <c r="R80" s="49">
        <f>Q80+D80</f>
        <v>200</v>
      </c>
      <c r="S80" s="668">
        <v>0</v>
      </c>
      <c r="T80" s="669"/>
      <c r="U80" s="50">
        <v>132</v>
      </c>
      <c r="V80" s="49">
        <f>U80+D80</f>
        <v>186</v>
      </c>
      <c r="W80" s="668">
        <v>0</v>
      </c>
      <c r="X80" s="669"/>
      <c r="Y80" s="51">
        <f t="shared" si="80"/>
        <v>974</v>
      </c>
      <c r="Z80" s="50">
        <f>E80+I80+M80+Q80+U80</f>
        <v>704</v>
      </c>
      <c r="AA80" s="52">
        <f>AVERAGE(F80,J80,N80,R80,V80)</f>
        <v>194.8</v>
      </c>
      <c r="AB80" s="53">
        <f>AVERAGE(F80,J80,N80,R80,V80)-D80</f>
        <v>140.80000000000001</v>
      </c>
      <c r="AC80" s="664"/>
    </row>
    <row r="81" spans="1:29" s="46" customFormat="1" ht="15.75" customHeight="1" x14ac:dyDescent="0.2">
      <c r="B81" s="674" t="s">
        <v>120</v>
      </c>
      <c r="C81" s="675"/>
      <c r="D81" s="47">
        <v>29</v>
      </c>
      <c r="E81" s="48">
        <v>164</v>
      </c>
      <c r="F81" s="49">
        <f t="shared" ref="F81:F82" si="86">E81+D81</f>
        <v>193</v>
      </c>
      <c r="G81" s="670"/>
      <c r="H81" s="671"/>
      <c r="I81" s="48">
        <v>167</v>
      </c>
      <c r="J81" s="51">
        <f t="shared" ref="J81:J82" si="87">I81+D81</f>
        <v>196</v>
      </c>
      <c r="K81" s="670"/>
      <c r="L81" s="671"/>
      <c r="M81" s="48">
        <v>153</v>
      </c>
      <c r="N81" s="51">
        <f t="shared" ref="N81:N82" si="88">M81+D81</f>
        <v>182</v>
      </c>
      <c r="O81" s="670"/>
      <c r="P81" s="671"/>
      <c r="Q81" s="48">
        <v>126</v>
      </c>
      <c r="R81" s="49">
        <f t="shared" ref="R81:R82" si="89">Q81+D81</f>
        <v>155</v>
      </c>
      <c r="S81" s="670"/>
      <c r="T81" s="671"/>
      <c r="U81" s="48">
        <v>160</v>
      </c>
      <c r="V81" s="49">
        <f t="shared" ref="V81:V82" si="90">U81+D81</f>
        <v>189</v>
      </c>
      <c r="W81" s="670"/>
      <c r="X81" s="671"/>
      <c r="Y81" s="51">
        <f t="shared" si="80"/>
        <v>915</v>
      </c>
      <c r="Z81" s="50">
        <f>E81+I81+M81+Q81+U81</f>
        <v>770</v>
      </c>
      <c r="AA81" s="52">
        <f>AVERAGE(F81,J81,N81,R81,V81)</f>
        <v>183</v>
      </c>
      <c r="AB81" s="53">
        <f>AVERAGE(F81,J81,N81,R81,V81)-D81</f>
        <v>154</v>
      </c>
      <c r="AC81" s="664"/>
    </row>
    <row r="82" spans="1:29" s="46" customFormat="1" ht="16.5" customHeight="1" thickBot="1" x14ac:dyDescent="0.25">
      <c r="B82" s="676" t="s">
        <v>121</v>
      </c>
      <c r="C82" s="677"/>
      <c r="D82" s="54">
        <v>33</v>
      </c>
      <c r="E82" s="55">
        <v>151</v>
      </c>
      <c r="F82" s="49">
        <f t="shared" si="86"/>
        <v>184</v>
      </c>
      <c r="G82" s="672"/>
      <c r="H82" s="673"/>
      <c r="I82" s="48">
        <v>126</v>
      </c>
      <c r="J82" s="51">
        <f t="shared" si="87"/>
        <v>159</v>
      </c>
      <c r="K82" s="672"/>
      <c r="L82" s="673"/>
      <c r="M82" s="48">
        <v>138</v>
      </c>
      <c r="N82" s="51">
        <f t="shared" si="88"/>
        <v>171</v>
      </c>
      <c r="O82" s="672"/>
      <c r="P82" s="673"/>
      <c r="Q82" s="48">
        <v>136</v>
      </c>
      <c r="R82" s="49">
        <f t="shared" si="89"/>
        <v>169</v>
      </c>
      <c r="S82" s="672"/>
      <c r="T82" s="673"/>
      <c r="U82" s="48">
        <v>170</v>
      </c>
      <c r="V82" s="49">
        <f t="shared" si="90"/>
        <v>203</v>
      </c>
      <c r="W82" s="672"/>
      <c r="X82" s="673"/>
      <c r="Y82" s="57">
        <f t="shared" si="80"/>
        <v>886</v>
      </c>
      <c r="Z82" s="56">
        <f>E82+I82+M82+Q82+U82</f>
        <v>721</v>
      </c>
      <c r="AA82" s="58">
        <f>AVERAGE(F82,J82,N82,R82,V82)</f>
        <v>177.2</v>
      </c>
      <c r="AB82" s="59">
        <f>AVERAGE(F82,J82,N82,R82,V82)-D82</f>
        <v>144.19999999999999</v>
      </c>
      <c r="AC82" s="665"/>
    </row>
    <row r="83" spans="1:29" s="46" customFormat="1" ht="40.5" customHeight="1" x14ac:dyDescent="0.2">
      <c r="B83" s="738" t="s">
        <v>32</v>
      </c>
      <c r="C83" s="739"/>
      <c r="D83" s="67">
        <f>SUM(D84:D86)</f>
        <v>121</v>
      </c>
      <c r="E83" s="34">
        <f>SUM(E84:E86)</f>
        <v>418</v>
      </c>
      <c r="F83" s="61">
        <f>SUM(F84:F86)</f>
        <v>539</v>
      </c>
      <c r="G83" s="61">
        <f>F63</f>
        <v>620</v>
      </c>
      <c r="H83" s="40" t="str">
        <f>B63</f>
        <v>Eesti Raudtee</v>
      </c>
      <c r="I83" s="62">
        <f>SUM(I84:I86)</f>
        <v>383</v>
      </c>
      <c r="J83" s="61">
        <f>SUM(J84:J86)</f>
        <v>504</v>
      </c>
      <c r="K83" s="61">
        <f>J71</f>
        <v>514</v>
      </c>
      <c r="L83" s="40" t="str">
        <f>B71</f>
        <v>Rakvere Soojus</v>
      </c>
      <c r="M83" s="42">
        <f>SUM(M84:M86)</f>
        <v>386</v>
      </c>
      <c r="N83" s="63">
        <f>SUM(N84:N86)</f>
        <v>507</v>
      </c>
      <c r="O83" s="61">
        <f>N79</f>
        <v>533</v>
      </c>
      <c r="P83" s="40" t="str">
        <f>B79</f>
        <v>AQVA</v>
      </c>
      <c r="Q83" s="41">
        <f>SUM(Q84:Q86)</f>
        <v>414</v>
      </c>
      <c r="R83" s="63">
        <f>SUM(R84:R86)</f>
        <v>535</v>
      </c>
      <c r="S83" s="61">
        <f>R67</f>
        <v>573</v>
      </c>
      <c r="T83" s="40" t="str">
        <f>B67</f>
        <v>Jeld-Wen</v>
      </c>
      <c r="U83" s="41">
        <f>SUM(U84:U86)</f>
        <v>360</v>
      </c>
      <c r="V83" s="63">
        <f>SUM(V84:V86)</f>
        <v>481</v>
      </c>
      <c r="W83" s="61">
        <f>V75</f>
        <v>574</v>
      </c>
      <c r="X83" s="40" t="str">
        <f>B75</f>
        <v>Aroz3D</v>
      </c>
      <c r="Y83" s="43">
        <f t="shared" si="80"/>
        <v>2566</v>
      </c>
      <c r="Z83" s="41">
        <f>SUM(Z84:Z86)</f>
        <v>1961</v>
      </c>
      <c r="AA83" s="64">
        <f>AVERAGE(AA84,AA85,AA86)</f>
        <v>171.06666666666669</v>
      </c>
      <c r="AB83" s="45">
        <f>AVERAGE(AB84,AB85,AB86)</f>
        <v>130.73333333333335</v>
      </c>
      <c r="AC83" s="663">
        <f>G84+K84+O84+S84+W84</f>
        <v>0</v>
      </c>
    </row>
    <row r="84" spans="1:29" s="46" customFormat="1" ht="15.75" customHeight="1" x14ac:dyDescent="0.2">
      <c r="B84" s="728" t="s">
        <v>94</v>
      </c>
      <c r="C84" s="728"/>
      <c r="D84" s="47">
        <v>51</v>
      </c>
      <c r="E84" s="48">
        <v>113</v>
      </c>
      <c r="F84" s="49">
        <f>E84+D84</f>
        <v>164</v>
      </c>
      <c r="G84" s="668">
        <v>0</v>
      </c>
      <c r="H84" s="669"/>
      <c r="I84" s="50">
        <v>89</v>
      </c>
      <c r="J84" s="51">
        <f>I84+D84</f>
        <v>140</v>
      </c>
      <c r="K84" s="668">
        <v>0</v>
      </c>
      <c r="L84" s="669"/>
      <c r="M84" s="50">
        <v>119</v>
      </c>
      <c r="N84" s="51">
        <f>M84+D84</f>
        <v>170</v>
      </c>
      <c r="O84" s="668">
        <v>0</v>
      </c>
      <c r="P84" s="669"/>
      <c r="Q84" s="50">
        <v>122</v>
      </c>
      <c r="R84" s="49">
        <f>Q84+D84</f>
        <v>173</v>
      </c>
      <c r="S84" s="668">
        <v>0</v>
      </c>
      <c r="T84" s="669"/>
      <c r="U84" s="50">
        <v>91</v>
      </c>
      <c r="V84" s="49">
        <f>U84+D84</f>
        <v>142</v>
      </c>
      <c r="W84" s="668">
        <v>0</v>
      </c>
      <c r="X84" s="669"/>
      <c r="Y84" s="51">
        <f t="shared" si="80"/>
        <v>789</v>
      </c>
      <c r="Z84" s="50">
        <f>E84+I84+M84+Q84+U84</f>
        <v>534</v>
      </c>
      <c r="AA84" s="52">
        <f>AVERAGE(F84,J84,N84,R84,V84)</f>
        <v>157.80000000000001</v>
      </c>
      <c r="AB84" s="53">
        <f>AVERAGE(F84,J84,N84,R84,V84)-D84</f>
        <v>106.80000000000001</v>
      </c>
      <c r="AC84" s="664"/>
    </row>
    <row r="85" spans="1:29" s="46" customFormat="1" ht="15.75" customHeight="1" x14ac:dyDescent="0.2">
      <c r="B85" s="728" t="s">
        <v>95</v>
      </c>
      <c r="C85" s="728"/>
      <c r="D85" s="47">
        <v>47</v>
      </c>
      <c r="E85" s="48">
        <v>138</v>
      </c>
      <c r="F85" s="49">
        <f t="shared" ref="F85:F86" si="91">E85+D85</f>
        <v>185</v>
      </c>
      <c r="G85" s="670"/>
      <c r="H85" s="671"/>
      <c r="I85" s="48">
        <v>124</v>
      </c>
      <c r="J85" s="51">
        <f t="shared" ref="J85:J86" si="92">I85+D85</f>
        <v>171</v>
      </c>
      <c r="K85" s="670"/>
      <c r="L85" s="671"/>
      <c r="M85" s="48">
        <v>142</v>
      </c>
      <c r="N85" s="51">
        <f t="shared" ref="N85:N86" si="93">M85+D85</f>
        <v>189</v>
      </c>
      <c r="O85" s="670"/>
      <c r="P85" s="671"/>
      <c r="Q85" s="48">
        <v>134</v>
      </c>
      <c r="R85" s="49">
        <f t="shared" ref="R85:R86" si="94">Q85+D85</f>
        <v>181</v>
      </c>
      <c r="S85" s="670"/>
      <c r="T85" s="671"/>
      <c r="U85" s="48">
        <v>124</v>
      </c>
      <c r="V85" s="49">
        <f t="shared" ref="V85:V86" si="95">U85+D85</f>
        <v>171</v>
      </c>
      <c r="W85" s="670"/>
      <c r="X85" s="671"/>
      <c r="Y85" s="51">
        <f t="shared" si="80"/>
        <v>897</v>
      </c>
      <c r="Z85" s="50">
        <f>E85+I85+M85+Q85+U85</f>
        <v>662</v>
      </c>
      <c r="AA85" s="52">
        <f>AVERAGE(F85,J85,N85,R85,V85)</f>
        <v>179.4</v>
      </c>
      <c r="AB85" s="53">
        <f>AVERAGE(F85,J85,N85,R85,V85)-D85</f>
        <v>132.4</v>
      </c>
      <c r="AC85" s="664"/>
    </row>
    <row r="86" spans="1:29" s="46" customFormat="1" ht="16.5" customHeight="1" thickBot="1" x14ac:dyDescent="0.25">
      <c r="B86" s="729" t="s">
        <v>96</v>
      </c>
      <c r="C86" s="729"/>
      <c r="D86" s="68">
        <v>23</v>
      </c>
      <c r="E86" s="55">
        <v>167</v>
      </c>
      <c r="F86" s="49">
        <f t="shared" si="91"/>
        <v>190</v>
      </c>
      <c r="G86" s="672"/>
      <c r="H86" s="673"/>
      <c r="I86" s="55">
        <v>170</v>
      </c>
      <c r="J86" s="51">
        <f t="shared" si="92"/>
        <v>193</v>
      </c>
      <c r="K86" s="672"/>
      <c r="L86" s="673"/>
      <c r="M86" s="55">
        <v>125</v>
      </c>
      <c r="N86" s="51">
        <f t="shared" si="93"/>
        <v>148</v>
      </c>
      <c r="O86" s="672"/>
      <c r="P86" s="673"/>
      <c r="Q86" s="55">
        <v>158</v>
      </c>
      <c r="R86" s="49">
        <f t="shared" si="94"/>
        <v>181</v>
      </c>
      <c r="S86" s="672"/>
      <c r="T86" s="673"/>
      <c r="U86" s="55">
        <v>145</v>
      </c>
      <c r="V86" s="49">
        <f t="shared" si="95"/>
        <v>168</v>
      </c>
      <c r="W86" s="672"/>
      <c r="X86" s="673"/>
      <c r="Y86" s="57">
        <f t="shared" si="80"/>
        <v>880</v>
      </c>
      <c r="Z86" s="56">
        <f>E86+I86+M86+Q86+U86</f>
        <v>765</v>
      </c>
      <c r="AA86" s="58">
        <f>AVERAGE(F86,J86,N86,R86,V86)</f>
        <v>176</v>
      </c>
      <c r="AB86" s="59">
        <f>AVERAGE(F86,J86,N86,R86,V86)-D86</f>
        <v>153</v>
      </c>
      <c r="AC86" s="665"/>
    </row>
    <row r="87" spans="1:29" s="46" customFormat="1" ht="18" x14ac:dyDescent="0.2">
      <c r="B87" s="208"/>
      <c r="C87" s="208"/>
      <c r="D87" s="209"/>
      <c r="E87" s="210"/>
      <c r="F87" s="211"/>
      <c r="G87" s="212"/>
      <c r="H87" s="212"/>
      <c r="I87" s="210"/>
      <c r="J87" s="211"/>
      <c r="K87" s="212"/>
      <c r="L87" s="212"/>
      <c r="M87" s="210"/>
      <c r="N87" s="211"/>
      <c r="O87" s="212"/>
      <c r="P87" s="212"/>
      <c r="Q87" s="210"/>
      <c r="R87" s="211"/>
      <c r="S87" s="212"/>
      <c r="T87" s="212"/>
      <c r="U87" s="210"/>
      <c r="V87" s="211"/>
      <c r="W87" s="212"/>
      <c r="X87" s="212"/>
      <c r="Y87" s="211"/>
      <c r="Z87" s="210"/>
      <c r="AA87" s="213"/>
      <c r="AB87" s="214"/>
      <c r="AC87" s="215"/>
    </row>
    <row r="88" spans="1:29" s="46" customFormat="1" ht="18" x14ac:dyDescent="0.2">
      <c r="B88" s="208"/>
      <c r="C88" s="208"/>
      <c r="D88" s="209"/>
      <c r="E88" s="210"/>
      <c r="F88" s="211"/>
      <c r="G88" s="212"/>
      <c r="H88" s="212"/>
      <c r="I88" s="210"/>
      <c r="J88" s="211"/>
      <c r="K88" s="212"/>
      <c r="L88" s="212"/>
      <c r="M88" s="210"/>
      <c r="N88" s="211"/>
      <c r="O88" s="212"/>
      <c r="P88" s="212"/>
      <c r="Q88" s="210"/>
      <c r="R88" s="211"/>
      <c r="S88" s="212"/>
      <c r="T88" s="212"/>
      <c r="U88" s="210"/>
      <c r="V88" s="211"/>
      <c r="W88" s="212"/>
      <c r="X88" s="212"/>
      <c r="Y88" s="211"/>
      <c r="Z88" s="210"/>
      <c r="AA88" s="213"/>
      <c r="AB88" s="214"/>
      <c r="AC88" s="215"/>
    </row>
    <row r="89" spans="1:29" ht="22.5" x14ac:dyDescent="0.25">
      <c r="B89" s="2"/>
      <c r="C89" s="2"/>
      <c r="D89" s="3"/>
      <c r="E89" s="4"/>
      <c r="F89" s="5" t="s">
        <v>173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3"/>
      <c r="T89" s="3"/>
      <c r="U89" s="3"/>
      <c r="V89" s="6"/>
      <c r="W89" s="7" t="s">
        <v>87</v>
      </c>
      <c r="X89" s="8"/>
      <c r="Y89" s="8"/>
      <c r="Z89" s="8"/>
      <c r="AA89" s="3"/>
      <c r="AB89" s="3"/>
      <c r="AC89" s="4"/>
    </row>
    <row r="90" spans="1:29" ht="21" thickBot="1" x14ac:dyDescent="0.35">
      <c r="B90" s="9" t="s">
        <v>0</v>
      </c>
      <c r="C90" s="10"/>
      <c r="D90" s="10"/>
      <c r="E90" s="4"/>
      <c r="F90" s="1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4"/>
    </row>
    <row r="91" spans="1:29" x14ac:dyDescent="0.25">
      <c r="B91" s="698" t="s">
        <v>1</v>
      </c>
      <c r="C91" s="699"/>
      <c r="D91" s="12" t="s">
        <v>2</v>
      </c>
      <c r="E91" s="13"/>
      <c r="F91" s="230" t="s">
        <v>3</v>
      </c>
      <c r="G91" s="700" t="s">
        <v>4</v>
      </c>
      <c r="H91" s="701"/>
      <c r="I91" s="15"/>
      <c r="J91" s="230" t="s">
        <v>5</v>
      </c>
      <c r="K91" s="700" t="s">
        <v>4</v>
      </c>
      <c r="L91" s="701"/>
      <c r="M91" s="16"/>
      <c r="N91" s="230" t="s">
        <v>6</v>
      </c>
      <c r="O91" s="700" t="s">
        <v>4</v>
      </c>
      <c r="P91" s="701"/>
      <c r="Q91" s="16"/>
      <c r="R91" s="230" t="s">
        <v>7</v>
      </c>
      <c r="S91" s="700" t="s">
        <v>4</v>
      </c>
      <c r="T91" s="701"/>
      <c r="U91" s="17"/>
      <c r="V91" s="230" t="s">
        <v>8</v>
      </c>
      <c r="W91" s="700" t="s">
        <v>4</v>
      </c>
      <c r="X91" s="701"/>
      <c r="Y91" s="230" t="s">
        <v>9</v>
      </c>
      <c r="Z91" s="18"/>
      <c r="AA91" s="19" t="s">
        <v>10</v>
      </c>
      <c r="AB91" s="20" t="s">
        <v>11</v>
      </c>
      <c r="AC91" s="21" t="s">
        <v>9</v>
      </c>
    </row>
    <row r="92" spans="1:29" ht="17.25" thickBot="1" x14ac:dyDescent="0.3">
      <c r="A92" s="22"/>
      <c r="B92" s="702" t="s">
        <v>12</v>
      </c>
      <c r="C92" s="703"/>
      <c r="D92" s="23"/>
      <c r="E92" s="24"/>
      <c r="F92" s="25" t="s">
        <v>13</v>
      </c>
      <c r="G92" s="696" t="s">
        <v>14</v>
      </c>
      <c r="H92" s="697"/>
      <c r="I92" s="26"/>
      <c r="J92" s="25" t="s">
        <v>13</v>
      </c>
      <c r="K92" s="696" t="s">
        <v>14</v>
      </c>
      <c r="L92" s="697"/>
      <c r="M92" s="25"/>
      <c r="N92" s="25" t="s">
        <v>13</v>
      </c>
      <c r="O92" s="696" t="s">
        <v>14</v>
      </c>
      <c r="P92" s="697"/>
      <c r="Q92" s="25"/>
      <c r="R92" s="25" t="s">
        <v>13</v>
      </c>
      <c r="S92" s="696" t="s">
        <v>14</v>
      </c>
      <c r="T92" s="697"/>
      <c r="U92" s="27"/>
      <c r="V92" s="25" t="s">
        <v>13</v>
      </c>
      <c r="W92" s="696" t="s">
        <v>14</v>
      </c>
      <c r="X92" s="697"/>
      <c r="Y92" s="28" t="s">
        <v>13</v>
      </c>
      <c r="Z92" s="29" t="s">
        <v>15</v>
      </c>
      <c r="AA92" s="30" t="s">
        <v>16</v>
      </c>
      <c r="AB92" s="31" t="s">
        <v>17</v>
      </c>
      <c r="AC92" s="32" t="s">
        <v>18</v>
      </c>
    </row>
    <row r="93" spans="1:29" ht="48.75" customHeight="1" x14ac:dyDescent="0.25">
      <c r="A93" s="22"/>
      <c r="B93" s="704" t="s">
        <v>33</v>
      </c>
      <c r="C93" s="705"/>
      <c r="D93" s="33">
        <f>SUM(D94:D96)</f>
        <v>84</v>
      </c>
      <c r="E93" s="34">
        <f>SUM(E94:E96)</f>
        <v>436</v>
      </c>
      <c r="F93" s="35">
        <f>SUM(F94:F96)</f>
        <v>520</v>
      </c>
      <c r="G93" s="36">
        <f>F113</f>
        <v>438</v>
      </c>
      <c r="H93" s="37" t="str">
        <f>B113</f>
        <v>Ametikool</v>
      </c>
      <c r="I93" s="38">
        <f>SUM(I94:I96)</f>
        <v>475</v>
      </c>
      <c r="J93" s="39">
        <f>SUM(J94:J96)</f>
        <v>559</v>
      </c>
      <c r="K93" s="39">
        <f>J109</f>
        <v>507</v>
      </c>
      <c r="L93" s="40" t="str">
        <f>B109</f>
        <v>LVRKK</v>
      </c>
      <c r="M93" s="41">
        <f>SUM(M94:M96)</f>
        <v>474</v>
      </c>
      <c r="N93" s="36">
        <f>SUM(N94:N96)</f>
        <v>558</v>
      </c>
      <c r="O93" s="36">
        <f>N105</f>
        <v>544</v>
      </c>
      <c r="P93" s="37" t="str">
        <f>B105</f>
        <v>Estonian Cell</v>
      </c>
      <c r="Q93" s="42">
        <f>SUM(Q94:Q96)</f>
        <v>460</v>
      </c>
      <c r="R93" s="36">
        <f>SUM(R94:R96)</f>
        <v>544</v>
      </c>
      <c r="S93" s="36">
        <f>R101</f>
        <v>498</v>
      </c>
      <c r="T93" s="37" t="str">
        <f>B101</f>
        <v xml:space="preserve">Malm&amp;Ko </v>
      </c>
      <c r="U93" s="42">
        <f>SUM(U94:U96)</f>
        <v>450</v>
      </c>
      <c r="V93" s="36">
        <f>SUM(V94:V96)</f>
        <v>534</v>
      </c>
      <c r="W93" s="36">
        <f>V97</f>
        <v>586</v>
      </c>
      <c r="X93" s="37" t="str">
        <f>B97</f>
        <v>Wiru Auto</v>
      </c>
      <c r="Y93" s="43">
        <f>F93+J93+N93+R93+V93</f>
        <v>2715</v>
      </c>
      <c r="Z93" s="41">
        <f>SUM(Z94:Z96)</f>
        <v>2295</v>
      </c>
      <c r="AA93" s="44">
        <f>AVERAGE(AA94,AA95,AA96)</f>
        <v>181</v>
      </c>
      <c r="AB93" s="45">
        <f>AVERAGE(AB94,AB95,AB96)</f>
        <v>153</v>
      </c>
      <c r="AC93" s="663">
        <f>G94+K94+O94+S94+W94</f>
        <v>4</v>
      </c>
    </row>
    <row r="94" spans="1:29" ht="16.5" customHeight="1" x14ac:dyDescent="0.25">
      <c r="A94" s="46"/>
      <c r="B94" s="706" t="s">
        <v>128</v>
      </c>
      <c r="C94" s="707"/>
      <c r="D94" s="47">
        <v>39</v>
      </c>
      <c r="E94" s="48">
        <v>144</v>
      </c>
      <c r="F94" s="49">
        <f>E94+D94</f>
        <v>183</v>
      </c>
      <c r="G94" s="668">
        <v>1</v>
      </c>
      <c r="H94" s="669"/>
      <c r="I94" s="50">
        <v>164</v>
      </c>
      <c r="J94" s="51">
        <f>I94+D94</f>
        <v>203</v>
      </c>
      <c r="K94" s="668">
        <v>1</v>
      </c>
      <c r="L94" s="669"/>
      <c r="M94" s="50">
        <v>136</v>
      </c>
      <c r="N94" s="51">
        <f>M94+D94</f>
        <v>175</v>
      </c>
      <c r="O94" s="668">
        <v>1</v>
      </c>
      <c r="P94" s="669"/>
      <c r="Q94" s="50">
        <v>123</v>
      </c>
      <c r="R94" s="49">
        <f>Q94+D94</f>
        <v>162</v>
      </c>
      <c r="S94" s="668">
        <v>1</v>
      </c>
      <c r="T94" s="669"/>
      <c r="U94" s="48">
        <v>162</v>
      </c>
      <c r="V94" s="49">
        <f>U94+D94</f>
        <v>201</v>
      </c>
      <c r="W94" s="668">
        <v>0</v>
      </c>
      <c r="X94" s="669"/>
      <c r="Y94" s="51">
        <f>F94+J94+N94+R94+V94</f>
        <v>924</v>
      </c>
      <c r="Z94" s="50">
        <f>E94+I94+M94+Q94+U94</f>
        <v>729</v>
      </c>
      <c r="AA94" s="52">
        <f>AVERAGE(F94,J94,N94,R94,V94)</f>
        <v>184.8</v>
      </c>
      <c r="AB94" s="53">
        <f>AVERAGE(F94,J94,N94,R94,V94)-D94</f>
        <v>145.80000000000001</v>
      </c>
      <c r="AC94" s="664"/>
    </row>
    <row r="95" spans="1:29" s="22" customFormat="1" ht="15.75" customHeight="1" x14ac:dyDescent="0.2">
      <c r="A95" s="46"/>
      <c r="B95" s="706" t="s">
        <v>129</v>
      </c>
      <c r="C95" s="707"/>
      <c r="D95" s="47">
        <v>26</v>
      </c>
      <c r="E95" s="48">
        <v>167</v>
      </c>
      <c r="F95" s="49">
        <f t="shared" ref="F95:F96" si="96">E95+D95</f>
        <v>193</v>
      </c>
      <c r="G95" s="670"/>
      <c r="H95" s="671"/>
      <c r="I95" s="50">
        <v>170</v>
      </c>
      <c r="J95" s="51">
        <f t="shared" ref="J95:J96" si="97">I95+D95</f>
        <v>196</v>
      </c>
      <c r="K95" s="670"/>
      <c r="L95" s="671"/>
      <c r="M95" s="50">
        <v>248</v>
      </c>
      <c r="N95" s="51">
        <f t="shared" ref="N95:N96" si="98">M95+D95</f>
        <v>274</v>
      </c>
      <c r="O95" s="670"/>
      <c r="P95" s="671"/>
      <c r="Q95" s="48">
        <v>222</v>
      </c>
      <c r="R95" s="49">
        <f t="shared" ref="R95:R96" si="99">Q95+D95</f>
        <v>248</v>
      </c>
      <c r="S95" s="670"/>
      <c r="T95" s="671"/>
      <c r="U95" s="48">
        <v>159</v>
      </c>
      <c r="V95" s="49">
        <f t="shared" ref="V95:V96" si="100">U95+D95</f>
        <v>185</v>
      </c>
      <c r="W95" s="670"/>
      <c r="X95" s="671"/>
      <c r="Y95" s="51">
        <f>F95+J95+N95+R95+V95</f>
        <v>1096</v>
      </c>
      <c r="Z95" s="50">
        <f>E95+I95+M95+Q95+U95</f>
        <v>966</v>
      </c>
      <c r="AA95" s="52">
        <f>AVERAGE(F95,J95,N95,R95,V95)</f>
        <v>219.2</v>
      </c>
      <c r="AB95" s="53">
        <f>AVERAGE(F95,J95,N95,R95,V95)-D95</f>
        <v>193.2</v>
      </c>
      <c r="AC95" s="664"/>
    </row>
    <row r="96" spans="1:29" s="22" customFormat="1" ht="16.5" customHeight="1" thickBot="1" x14ac:dyDescent="0.25">
      <c r="A96" s="46"/>
      <c r="B96" s="708" t="s">
        <v>174</v>
      </c>
      <c r="C96" s="709"/>
      <c r="D96" s="54">
        <v>19</v>
      </c>
      <c r="E96" s="55">
        <v>125</v>
      </c>
      <c r="F96" s="49">
        <f t="shared" si="96"/>
        <v>144</v>
      </c>
      <c r="G96" s="672"/>
      <c r="H96" s="673"/>
      <c r="I96" s="56">
        <v>141</v>
      </c>
      <c r="J96" s="51">
        <f t="shared" si="97"/>
        <v>160</v>
      </c>
      <c r="K96" s="672"/>
      <c r="L96" s="673"/>
      <c r="M96" s="50">
        <v>90</v>
      </c>
      <c r="N96" s="51">
        <f t="shared" si="98"/>
        <v>109</v>
      </c>
      <c r="O96" s="672"/>
      <c r="P96" s="673"/>
      <c r="Q96" s="48">
        <v>115</v>
      </c>
      <c r="R96" s="49">
        <f t="shared" si="99"/>
        <v>134</v>
      </c>
      <c r="S96" s="672"/>
      <c r="T96" s="673"/>
      <c r="U96" s="48">
        <v>129</v>
      </c>
      <c r="V96" s="49">
        <f t="shared" si="100"/>
        <v>148</v>
      </c>
      <c r="W96" s="672"/>
      <c r="X96" s="673"/>
      <c r="Y96" s="57">
        <f>F96+J96+N96+R96+V96</f>
        <v>695</v>
      </c>
      <c r="Z96" s="56">
        <f>E96+I96+M96+Q96+U96</f>
        <v>600</v>
      </c>
      <c r="AA96" s="58">
        <f>AVERAGE(F96,J96,N96,R96,V96)</f>
        <v>139</v>
      </c>
      <c r="AB96" s="59">
        <f>AVERAGE(F96,J96,N96,R96,V96)-D96</f>
        <v>120</v>
      </c>
      <c r="AC96" s="665"/>
    </row>
    <row r="97" spans="2:29" s="46" customFormat="1" ht="48.75" customHeight="1" x14ac:dyDescent="0.2">
      <c r="B97" s="661" t="s">
        <v>27</v>
      </c>
      <c r="C97" s="662"/>
      <c r="D97" s="232">
        <f>SUM(D98:D100)</f>
        <v>91</v>
      </c>
      <c r="E97" s="34">
        <f>SUM(E98:E100)</f>
        <v>485</v>
      </c>
      <c r="F97" s="61">
        <f>SUM(F98:F100)</f>
        <v>576</v>
      </c>
      <c r="G97" s="61">
        <f>F109</f>
        <v>527</v>
      </c>
      <c r="H97" s="40" t="str">
        <f>B109</f>
        <v>LVRKK</v>
      </c>
      <c r="I97" s="62">
        <f>SUM(I98:I100)</f>
        <v>383</v>
      </c>
      <c r="J97" s="61">
        <f>SUM(J98:J100)</f>
        <v>474</v>
      </c>
      <c r="K97" s="61">
        <f>J105</f>
        <v>594</v>
      </c>
      <c r="L97" s="40" t="str">
        <f>B105</f>
        <v>Estonian Cell</v>
      </c>
      <c r="M97" s="41">
        <f>SUM(M98:M100)</f>
        <v>455</v>
      </c>
      <c r="N97" s="61">
        <f>SUM(N98:N100)</f>
        <v>546</v>
      </c>
      <c r="O97" s="61">
        <f>N101</f>
        <v>551</v>
      </c>
      <c r="P97" s="40" t="str">
        <f>B101</f>
        <v xml:space="preserve">Malm&amp;Ko </v>
      </c>
      <c r="Q97" s="41">
        <f>SUM(Q98:Q100)</f>
        <v>472</v>
      </c>
      <c r="R97" s="61">
        <f>SUM(R98:R100)</f>
        <v>563</v>
      </c>
      <c r="S97" s="61">
        <f>R113</f>
        <v>451</v>
      </c>
      <c r="T97" s="40" t="str">
        <f>B113</f>
        <v>Ametikool</v>
      </c>
      <c r="U97" s="41">
        <f>SUM(U98:U100)</f>
        <v>495</v>
      </c>
      <c r="V97" s="61">
        <f>SUM(V98:V100)</f>
        <v>586</v>
      </c>
      <c r="W97" s="61">
        <f>V93</f>
        <v>534</v>
      </c>
      <c r="X97" s="40" t="str">
        <f>B93</f>
        <v>Kunda Trans</v>
      </c>
      <c r="Y97" s="43">
        <f>F97+J97+N97+R97+V97</f>
        <v>2745</v>
      </c>
      <c r="Z97" s="41">
        <f>SUM(Z98:Z100)</f>
        <v>2290</v>
      </c>
      <c r="AA97" s="64">
        <f>AVERAGE(AA98,AA99,AA100)</f>
        <v>183</v>
      </c>
      <c r="AB97" s="45">
        <f>AVERAGE(AB98,AB99,AB100)</f>
        <v>152.66666666666666</v>
      </c>
      <c r="AC97" s="663">
        <f>G98+K98+O98+S98+W98</f>
        <v>3</v>
      </c>
    </row>
    <row r="98" spans="2:29" s="46" customFormat="1" ht="15.75" customHeight="1" x14ac:dyDescent="0.2">
      <c r="B98" s="666" t="s">
        <v>148</v>
      </c>
      <c r="C98" s="667"/>
      <c r="D98" s="47">
        <v>40</v>
      </c>
      <c r="E98" s="48">
        <v>166</v>
      </c>
      <c r="F98" s="49">
        <f>E98+D98</f>
        <v>206</v>
      </c>
      <c r="G98" s="668">
        <v>1</v>
      </c>
      <c r="H98" s="669"/>
      <c r="I98" s="50">
        <v>111</v>
      </c>
      <c r="J98" s="51">
        <f>I98+D98</f>
        <v>151</v>
      </c>
      <c r="K98" s="668">
        <v>0</v>
      </c>
      <c r="L98" s="669"/>
      <c r="M98" s="50">
        <v>155</v>
      </c>
      <c r="N98" s="51">
        <f>M98+D98</f>
        <v>195</v>
      </c>
      <c r="O98" s="668">
        <v>0</v>
      </c>
      <c r="P98" s="669"/>
      <c r="Q98" s="50">
        <v>138</v>
      </c>
      <c r="R98" s="49">
        <f>Q98+D98</f>
        <v>178</v>
      </c>
      <c r="S98" s="668">
        <v>1</v>
      </c>
      <c r="T98" s="669"/>
      <c r="U98" s="50">
        <v>176</v>
      </c>
      <c r="V98" s="49">
        <f>U98+D98</f>
        <v>216</v>
      </c>
      <c r="W98" s="668">
        <v>1</v>
      </c>
      <c r="X98" s="669"/>
      <c r="Y98" s="51">
        <f t="shared" ref="Y98:Y116" si="101">F98+J98+N98+R98+V98</f>
        <v>946</v>
      </c>
      <c r="Z98" s="50">
        <f>E98+I98+M98+Q98+U98</f>
        <v>746</v>
      </c>
      <c r="AA98" s="52">
        <f>AVERAGE(F98,J98,N98,R98,V98)</f>
        <v>189.2</v>
      </c>
      <c r="AB98" s="53">
        <f>AVERAGE(F98,J98,N98,R98,V98)-D98</f>
        <v>149.19999999999999</v>
      </c>
      <c r="AC98" s="664"/>
    </row>
    <row r="99" spans="2:29" s="46" customFormat="1" ht="15.75" customHeight="1" x14ac:dyDescent="0.2">
      <c r="B99" s="674" t="s">
        <v>176</v>
      </c>
      <c r="C99" s="675"/>
      <c r="D99" s="47">
        <v>13</v>
      </c>
      <c r="E99" s="48">
        <v>169</v>
      </c>
      <c r="F99" s="49">
        <f t="shared" ref="F99:F100" si="102">E99+D99</f>
        <v>182</v>
      </c>
      <c r="G99" s="670"/>
      <c r="H99" s="671"/>
      <c r="I99" s="50">
        <v>137</v>
      </c>
      <c r="J99" s="51">
        <f t="shared" ref="J99:J100" si="103">I99+D99</f>
        <v>150</v>
      </c>
      <c r="K99" s="670"/>
      <c r="L99" s="671"/>
      <c r="M99" s="50">
        <v>141</v>
      </c>
      <c r="N99" s="51">
        <f t="shared" ref="N99:N100" si="104">M99+D99</f>
        <v>154</v>
      </c>
      <c r="O99" s="670"/>
      <c r="P99" s="671"/>
      <c r="Q99" s="48">
        <v>148</v>
      </c>
      <c r="R99" s="49">
        <f t="shared" ref="R99:R100" si="105">Q99+D99</f>
        <v>161</v>
      </c>
      <c r="S99" s="670"/>
      <c r="T99" s="671"/>
      <c r="U99" s="48">
        <v>116</v>
      </c>
      <c r="V99" s="49">
        <f t="shared" ref="V99:V100" si="106">U99+D99</f>
        <v>129</v>
      </c>
      <c r="W99" s="670"/>
      <c r="X99" s="671"/>
      <c r="Y99" s="51">
        <f t="shared" si="101"/>
        <v>776</v>
      </c>
      <c r="Z99" s="50">
        <f>E99+I99+M99+Q99+U99</f>
        <v>711</v>
      </c>
      <c r="AA99" s="52">
        <f>AVERAGE(F99,J99,N99,R99,V99)</f>
        <v>155.19999999999999</v>
      </c>
      <c r="AB99" s="53">
        <f>AVERAGE(F99,J99,N99,R99,V99)-D99</f>
        <v>142.19999999999999</v>
      </c>
      <c r="AC99" s="664"/>
    </row>
    <row r="100" spans="2:29" s="46" customFormat="1" ht="16.5" customHeight="1" thickBot="1" x14ac:dyDescent="0.25">
      <c r="B100" s="676" t="s">
        <v>147</v>
      </c>
      <c r="C100" s="677"/>
      <c r="D100" s="54">
        <v>38</v>
      </c>
      <c r="E100" s="55">
        <v>150</v>
      </c>
      <c r="F100" s="49">
        <f t="shared" si="102"/>
        <v>188</v>
      </c>
      <c r="G100" s="672"/>
      <c r="H100" s="673"/>
      <c r="I100" s="56">
        <v>135</v>
      </c>
      <c r="J100" s="51">
        <f t="shared" si="103"/>
        <v>173</v>
      </c>
      <c r="K100" s="672"/>
      <c r="L100" s="673"/>
      <c r="M100" s="50">
        <v>159</v>
      </c>
      <c r="N100" s="51">
        <f t="shared" si="104"/>
        <v>197</v>
      </c>
      <c r="O100" s="672"/>
      <c r="P100" s="673"/>
      <c r="Q100" s="48">
        <v>186</v>
      </c>
      <c r="R100" s="49">
        <f t="shared" si="105"/>
        <v>224</v>
      </c>
      <c r="S100" s="672"/>
      <c r="T100" s="673"/>
      <c r="U100" s="48">
        <v>203</v>
      </c>
      <c r="V100" s="49">
        <f t="shared" si="106"/>
        <v>241</v>
      </c>
      <c r="W100" s="672"/>
      <c r="X100" s="673"/>
      <c r="Y100" s="57">
        <f t="shared" si="101"/>
        <v>1023</v>
      </c>
      <c r="Z100" s="56">
        <f>E100+I100+M100+Q100+U100</f>
        <v>833</v>
      </c>
      <c r="AA100" s="58">
        <f>AVERAGE(F100,J100,N100,R100,V100)</f>
        <v>204.6</v>
      </c>
      <c r="AB100" s="59">
        <f>AVERAGE(F100,J100,N100,R100,V100)-D100</f>
        <v>166.6</v>
      </c>
      <c r="AC100" s="665"/>
    </row>
    <row r="101" spans="2:29" s="46" customFormat="1" ht="60.75" customHeight="1" thickBot="1" x14ac:dyDescent="0.25">
      <c r="B101" s="730" t="s">
        <v>137</v>
      </c>
      <c r="C101" s="731"/>
      <c r="D101" s="60">
        <f>SUM(D102:D104)</f>
        <v>57</v>
      </c>
      <c r="E101" s="34">
        <f>SUM(E102:E104)</f>
        <v>446</v>
      </c>
      <c r="F101" s="61">
        <f>SUM(F102:F104)</f>
        <v>503</v>
      </c>
      <c r="G101" s="61">
        <f>F105</f>
        <v>538</v>
      </c>
      <c r="H101" s="40" t="str">
        <f>B105</f>
        <v>Estonian Cell</v>
      </c>
      <c r="I101" s="62">
        <f>SUM(I102:I104)</f>
        <v>520</v>
      </c>
      <c r="J101" s="61">
        <f>SUM(J102:J104)</f>
        <v>577</v>
      </c>
      <c r="K101" s="61">
        <f>J113</f>
        <v>385</v>
      </c>
      <c r="L101" s="40" t="str">
        <f>B113</f>
        <v>Ametikool</v>
      </c>
      <c r="M101" s="41">
        <f>SUM(M102:M104)</f>
        <v>494</v>
      </c>
      <c r="N101" s="65">
        <f>SUM(N102:N104)</f>
        <v>551</v>
      </c>
      <c r="O101" s="61">
        <f>N97</f>
        <v>546</v>
      </c>
      <c r="P101" s="40" t="str">
        <f>B97</f>
        <v>Wiru Auto</v>
      </c>
      <c r="Q101" s="41">
        <f>SUM(Q102:Q104)</f>
        <v>441</v>
      </c>
      <c r="R101" s="63">
        <f>SUM(R102:R104)</f>
        <v>498</v>
      </c>
      <c r="S101" s="61">
        <f>R93</f>
        <v>544</v>
      </c>
      <c r="T101" s="40" t="str">
        <f>B93</f>
        <v>Kunda Trans</v>
      </c>
      <c r="U101" s="41">
        <f>SUM(U102:U104)</f>
        <v>447</v>
      </c>
      <c r="V101" s="65">
        <f>SUM(V102:V104)</f>
        <v>504</v>
      </c>
      <c r="W101" s="61">
        <f>V109</f>
        <v>529</v>
      </c>
      <c r="X101" s="40" t="str">
        <f>B109</f>
        <v>LVRKK</v>
      </c>
      <c r="Y101" s="43">
        <f t="shared" si="101"/>
        <v>2633</v>
      </c>
      <c r="Z101" s="41">
        <f>SUM(Z102:Z104)</f>
        <v>2348</v>
      </c>
      <c r="AA101" s="64">
        <f>AVERAGE(AA102,AA103,AA104)</f>
        <v>175.53333333333333</v>
      </c>
      <c r="AB101" s="45">
        <f>AVERAGE(AB102,AB103,AB104)</f>
        <v>156.53333333333333</v>
      </c>
      <c r="AC101" s="663">
        <f>G102+K102+O102+S102+W102</f>
        <v>2</v>
      </c>
    </row>
    <row r="102" spans="2:29" s="46" customFormat="1" ht="15.75" customHeight="1" x14ac:dyDescent="0.2">
      <c r="B102" s="732" t="s">
        <v>141</v>
      </c>
      <c r="C102" s="733"/>
      <c r="D102" s="47">
        <v>13</v>
      </c>
      <c r="E102" s="48">
        <v>158</v>
      </c>
      <c r="F102" s="49">
        <f>E102+D102</f>
        <v>171</v>
      </c>
      <c r="G102" s="668">
        <v>0</v>
      </c>
      <c r="H102" s="669"/>
      <c r="I102" s="50">
        <v>201</v>
      </c>
      <c r="J102" s="51">
        <f>I102+D102</f>
        <v>214</v>
      </c>
      <c r="K102" s="668">
        <v>1</v>
      </c>
      <c r="L102" s="669"/>
      <c r="M102" s="50">
        <v>169</v>
      </c>
      <c r="N102" s="51">
        <f>M102+D102</f>
        <v>182</v>
      </c>
      <c r="O102" s="668">
        <v>1</v>
      </c>
      <c r="P102" s="669"/>
      <c r="Q102" s="50">
        <v>145</v>
      </c>
      <c r="R102" s="49">
        <f>Q102+D102</f>
        <v>158</v>
      </c>
      <c r="S102" s="668">
        <v>0</v>
      </c>
      <c r="T102" s="669"/>
      <c r="U102" s="50">
        <v>136</v>
      </c>
      <c r="V102" s="49">
        <f>U102+D102</f>
        <v>149</v>
      </c>
      <c r="W102" s="668">
        <v>0</v>
      </c>
      <c r="X102" s="669"/>
      <c r="Y102" s="51">
        <f t="shared" si="101"/>
        <v>874</v>
      </c>
      <c r="Z102" s="50">
        <f>E102+I102+M102+Q102+U102</f>
        <v>809</v>
      </c>
      <c r="AA102" s="52">
        <f>AVERAGE(F102,J102,N102,R102,V102)</f>
        <v>174.8</v>
      </c>
      <c r="AB102" s="53">
        <f>AVERAGE(F102,J102,N102,R102,V102)-D102</f>
        <v>161.80000000000001</v>
      </c>
      <c r="AC102" s="664"/>
    </row>
    <row r="103" spans="2:29" s="46" customFormat="1" ht="15.75" customHeight="1" x14ac:dyDescent="0.2">
      <c r="B103" s="734" t="s">
        <v>162</v>
      </c>
      <c r="C103" s="735"/>
      <c r="D103" s="47">
        <v>24</v>
      </c>
      <c r="E103" s="48">
        <v>152</v>
      </c>
      <c r="F103" s="49">
        <f t="shared" ref="F103:F104" si="107">E103+D103</f>
        <v>176</v>
      </c>
      <c r="G103" s="670"/>
      <c r="H103" s="671"/>
      <c r="I103" s="48">
        <v>159</v>
      </c>
      <c r="J103" s="51">
        <f t="shared" ref="J103:J104" si="108">I103+D103</f>
        <v>183</v>
      </c>
      <c r="K103" s="670"/>
      <c r="L103" s="671"/>
      <c r="M103" s="48">
        <v>158</v>
      </c>
      <c r="N103" s="51">
        <f t="shared" ref="N103:N104" si="109">M103+D103</f>
        <v>182</v>
      </c>
      <c r="O103" s="670"/>
      <c r="P103" s="671"/>
      <c r="Q103" s="48">
        <v>158</v>
      </c>
      <c r="R103" s="49">
        <f t="shared" ref="R103:R104" si="110">Q103+D103</f>
        <v>182</v>
      </c>
      <c r="S103" s="670"/>
      <c r="T103" s="671"/>
      <c r="U103" s="48">
        <v>164</v>
      </c>
      <c r="V103" s="49">
        <f t="shared" ref="V103:V104" si="111">U103+D103</f>
        <v>188</v>
      </c>
      <c r="W103" s="670"/>
      <c r="X103" s="671"/>
      <c r="Y103" s="51">
        <f t="shared" si="101"/>
        <v>911</v>
      </c>
      <c r="Z103" s="50">
        <f>E103+I103+M103+Q103+U103</f>
        <v>791</v>
      </c>
      <c r="AA103" s="52">
        <f>AVERAGE(F103,J103,N103,R103,V103)</f>
        <v>182.2</v>
      </c>
      <c r="AB103" s="53">
        <f>AVERAGE(F103,J103,N103,R103,V103)-D103</f>
        <v>158.19999999999999</v>
      </c>
      <c r="AC103" s="664"/>
    </row>
    <row r="104" spans="2:29" s="46" customFormat="1" ht="16.5" customHeight="1" thickBot="1" x14ac:dyDescent="0.25">
      <c r="B104" s="682" t="s">
        <v>142</v>
      </c>
      <c r="C104" s="683"/>
      <c r="D104" s="54">
        <v>20</v>
      </c>
      <c r="E104" s="55">
        <v>136</v>
      </c>
      <c r="F104" s="49">
        <f t="shared" si="107"/>
        <v>156</v>
      </c>
      <c r="G104" s="672"/>
      <c r="H104" s="673"/>
      <c r="I104" s="48">
        <v>160</v>
      </c>
      <c r="J104" s="51">
        <f t="shared" si="108"/>
        <v>180</v>
      </c>
      <c r="K104" s="672"/>
      <c r="L104" s="673"/>
      <c r="M104" s="48">
        <v>167</v>
      </c>
      <c r="N104" s="51">
        <f t="shared" si="109"/>
        <v>187</v>
      </c>
      <c r="O104" s="672"/>
      <c r="P104" s="673"/>
      <c r="Q104" s="48">
        <v>138</v>
      </c>
      <c r="R104" s="49">
        <f t="shared" si="110"/>
        <v>158</v>
      </c>
      <c r="S104" s="672"/>
      <c r="T104" s="673"/>
      <c r="U104" s="48">
        <v>147</v>
      </c>
      <c r="V104" s="49">
        <f t="shared" si="111"/>
        <v>167</v>
      </c>
      <c r="W104" s="672"/>
      <c r="X104" s="673"/>
      <c r="Y104" s="57">
        <f t="shared" si="101"/>
        <v>848</v>
      </c>
      <c r="Z104" s="56">
        <f>E104+I104+M104+Q104+U104</f>
        <v>748</v>
      </c>
      <c r="AA104" s="58">
        <f>AVERAGE(F104,J104,N104,R104,V104)</f>
        <v>169.6</v>
      </c>
      <c r="AB104" s="59">
        <f>AVERAGE(F104,J104,N104,R104,V104)-D104</f>
        <v>149.6</v>
      </c>
      <c r="AC104" s="665"/>
    </row>
    <row r="105" spans="2:29" s="46" customFormat="1" ht="48.75" customHeight="1" x14ac:dyDescent="0.2">
      <c r="B105" s="710" t="s">
        <v>31</v>
      </c>
      <c r="C105" s="711"/>
      <c r="D105" s="232">
        <f>SUM(D106:D108)</f>
        <v>145</v>
      </c>
      <c r="E105" s="34">
        <f>SUM(E106:E108)</f>
        <v>393</v>
      </c>
      <c r="F105" s="61">
        <f>SUM(F106:F108)</f>
        <v>538</v>
      </c>
      <c r="G105" s="61">
        <f>F101</f>
        <v>503</v>
      </c>
      <c r="H105" s="40" t="str">
        <f>B101</f>
        <v xml:space="preserve">Malm&amp;Ko </v>
      </c>
      <c r="I105" s="66">
        <f>SUM(I106:I108)</f>
        <v>449</v>
      </c>
      <c r="J105" s="61">
        <f>SUM(J106:J108)</f>
        <v>594</v>
      </c>
      <c r="K105" s="61">
        <f>J97</f>
        <v>474</v>
      </c>
      <c r="L105" s="40" t="str">
        <f>B97</f>
        <v>Wiru Auto</v>
      </c>
      <c r="M105" s="42">
        <f>SUM(M106:M108)</f>
        <v>399</v>
      </c>
      <c r="N105" s="61">
        <f>SUM(N106:N108)</f>
        <v>544</v>
      </c>
      <c r="O105" s="61">
        <f>N93</f>
        <v>558</v>
      </c>
      <c r="P105" s="40" t="str">
        <f>B93</f>
        <v>Kunda Trans</v>
      </c>
      <c r="Q105" s="41">
        <f>SUM(Q106:Q108)</f>
        <v>357</v>
      </c>
      <c r="R105" s="61">
        <f>SUM(R106:R108)</f>
        <v>502</v>
      </c>
      <c r="S105" s="61">
        <f>R109</f>
        <v>484</v>
      </c>
      <c r="T105" s="40" t="str">
        <f>B109</f>
        <v>LVRKK</v>
      </c>
      <c r="U105" s="41">
        <f>SUM(U106:U108)</f>
        <v>371</v>
      </c>
      <c r="V105" s="61">
        <f>SUM(V106:V108)</f>
        <v>516</v>
      </c>
      <c r="W105" s="61">
        <f>V113</f>
        <v>494</v>
      </c>
      <c r="X105" s="40" t="str">
        <f>B113</f>
        <v>Ametikool</v>
      </c>
      <c r="Y105" s="43">
        <f t="shared" si="101"/>
        <v>2694</v>
      </c>
      <c r="Z105" s="41">
        <f>SUM(Z106:Z108)</f>
        <v>1969</v>
      </c>
      <c r="AA105" s="64">
        <f>AVERAGE(AA106,AA107,AA108)</f>
        <v>179.60000000000002</v>
      </c>
      <c r="AB105" s="45">
        <f>AVERAGE(AB106,AB107,AB108)</f>
        <v>131.26666666666668</v>
      </c>
      <c r="AC105" s="663">
        <f>G106+K106+O106+S106+W106</f>
        <v>4</v>
      </c>
    </row>
    <row r="106" spans="2:29" s="46" customFormat="1" ht="15.75" customHeight="1" x14ac:dyDescent="0.2">
      <c r="B106" s="706" t="s">
        <v>175</v>
      </c>
      <c r="C106" s="707"/>
      <c r="D106" s="47">
        <v>60</v>
      </c>
      <c r="E106" s="48">
        <v>138</v>
      </c>
      <c r="F106" s="49">
        <f>E106+D106</f>
        <v>198</v>
      </c>
      <c r="G106" s="668">
        <v>1</v>
      </c>
      <c r="H106" s="669"/>
      <c r="I106" s="50">
        <v>161</v>
      </c>
      <c r="J106" s="51">
        <f>I106+D106</f>
        <v>221</v>
      </c>
      <c r="K106" s="668">
        <v>1</v>
      </c>
      <c r="L106" s="669"/>
      <c r="M106" s="50">
        <v>110</v>
      </c>
      <c r="N106" s="51">
        <f>M106+D106</f>
        <v>170</v>
      </c>
      <c r="O106" s="668">
        <v>0</v>
      </c>
      <c r="P106" s="669"/>
      <c r="Q106" s="50">
        <v>121</v>
      </c>
      <c r="R106" s="49">
        <f>Q106+D106</f>
        <v>181</v>
      </c>
      <c r="S106" s="668">
        <v>1</v>
      </c>
      <c r="T106" s="669"/>
      <c r="U106" s="50">
        <v>142</v>
      </c>
      <c r="V106" s="49">
        <f>U106+D106</f>
        <v>202</v>
      </c>
      <c r="W106" s="668">
        <v>1</v>
      </c>
      <c r="X106" s="669"/>
      <c r="Y106" s="51">
        <f t="shared" si="101"/>
        <v>972</v>
      </c>
      <c r="Z106" s="50">
        <f>E106+I106+M106+Q106+U106</f>
        <v>672</v>
      </c>
      <c r="AA106" s="52">
        <f>AVERAGE(F106,J106,N106,R106,V106)</f>
        <v>194.4</v>
      </c>
      <c r="AB106" s="53">
        <f>AVERAGE(F106,J106,N106,R106,V106)-D106</f>
        <v>134.4</v>
      </c>
      <c r="AC106" s="664"/>
    </row>
    <row r="107" spans="2:29" s="46" customFormat="1" ht="15.75" customHeight="1" x14ac:dyDescent="0.2">
      <c r="B107" s="706" t="s">
        <v>107</v>
      </c>
      <c r="C107" s="707"/>
      <c r="D107" s="71">
        <v>60</v>
      </c>
      <c r="E107" s="48">
        <v>121</v>
      </c>
      <c r="F107" s="49">
        <f t="shared" ref="F107:F108" si="112">E107+D107</f>
        <v>181</v>
      </c>
      <c r="G107" s="670"/>
      <c r="H107" s="671"/>
      <c r="I107" s="48">
        <v>134</v>
      </c>
      <c r="J107" s="51">
        <f t="shared" ref="J107:J108" si="113">I107+D107</f>
        <v>194</v>
      </c>
      <c r="K107" s="670"/>
      <c r="L107" s="671"/>
      <c r="M107" s="48">
        <v>131</v>
      </c>
      <c r="N107" s="51">
        <f t="shared" ref="N107:N108" si="114">M107+D107</f>
        <v>191</v>
      </c>
      <c r="O107" s="670"/>
      <c r="P107" s="671"/>
      <c r="Q107" s="48">
        <v>103</v>
      </c>
      <c r="R107" s="49">
        <f t="shared" ref="R107:R108" si="115">Q107+D107</f>
        <v>163</v>
      </c>
      <c r="S107" s="670"/>
      <c r="T107" s="671"/>
      <c r="U107" s="48">
        <v>100</v>
      </c>
      <c r="V107" s="49">
        <f t="shared" ref="V107:V108" si="116">U107+D107</f>
        <v>160</v>
      </c>
      <c r="W107" s="670"/>
      <c r="X107" s="671"/>
      <c r="Y107" s="51">
        <f t="shared" si="101"/>
        <v>889</v>
      </c>
      <c r="Z107" s="50">
        <f>E107+I107+M107+Q107+U107</f>
        <v>589</v>
      </c>
      <c r="AA107" s="52">
        <f>AVERAGE(F107,J107,N107,R107,V107)</f>
        <v>177.8</v>
      </c>
      <c r="AB107" s="53">
        <f>AVERAGE(F107,J107,N107,R107,V107)-D107</f>
        <v>117.80000000000001</v>
      </c>
      <c r="AC107" s="664"/>
    </row>
    <row r="108" spans="2:29" s="46" customFormat="1" ht="16.5" customHeight="1" thickBot="1" x14ac:dyDescent="0.25">
      <c r="B108" s="708" t="s">
        <v>108</v>
      </c>
      <c r="C108" s="709"/>
      <c r="D108" s="54">
        <v>25</v>
      </c>
      <c r="E108" s="55">
        <v>134</v>
      </c>
      <c r="F108" s="49">
        <f t="shared" si="112"/>
        <v>159</v>
      </c>
      <c r="G108" s="672"/>
      <c r="H108" s="673"/>
      <c r="I108" s="48">
        <v>154</v>
      </c>
      <c r="J108" s="51">
        <f t="shared" si="113"/>
        <v>179</v>
      </c>
      <c r="K108" s="672"/>
      <c r="L108" s="673"/>
      <c r="M108" s="48">
        <v>158</v>
      </c>
      <c r="N108" s="51">
        <f t="shared" si="114"/>
        <v>183</v>
      </c>
      <c r="O108" s="672"/>
      <c r="P108" s="673"/>
      <c r="Q108" s="48">
        <v>133</v>
      </c>
      <c r="R108" s="49">
        <f t="shared" si="115"/>
        <v>158</v>
      </c>
      <c r="S108" s="672"/>
      <c r="T108" s="673"/>
      <c r="U108" s="48">
        <v>129</v>
      </c>
      <c r="V108" s="49">
        <f t="shared" si="116"/>
        <v>154</v>
      </c>
      <c r="W108" s="672"/>
      <c r="X108" s="673"/>
      <c r="Y108" s="57">
        <f t="shared" si="101"/>
        <v>833</v>
      </c>
      <c r="Z108" s="56">
        <f>E108+I108+M108+Q108+U108</f>
        <v>708</v>
      </c>
      <c r="AA108" s="58">
        <f>AVERAGE(F108,J108,N108,R108,V108)</f>
        <v>166.6</v>
      </c>
      <c r="AB108" s="59">
        <f>AVERAGE(F108,J108,N108,R108,V108)-D108</f>
        <v>141.6</v>
      </c>
      <c r="AC108" s="665"/>
    </row>
    <row r="109" spans="2:29" s="46" customFormat="1" ht="48.75" customHeight="1" x14ac:dyDescent="0.2">
      <c r="B109" s="740" t="s">
        <v>24</v>
      </c>
      <c r="C109" s="741"/>
      <c r="D109" s="233">
        <f>SUM(D110:D112)-30</f>
        <v>120</v>
      </c>
      <c r="E109" s="34">
        <f>SUM(E110:E112)</f>
        <v>407</v>
      </c>
      <c r="F109" s="207">
        <f>SUM(F110:F112)-30</f>
        <v>527</v>
      </c>
      <c r="G109" s="61">
        <f>F97</f>
        <v>576</v>
      </c>
      <c r="H109" s="40" t="str">
        <f>B97</f>
        <v>Wiru Auto</v>
      </c>
      <c r="I109" s="62">
        <f>SUM(I110:I112)</f>
        <v>387</v>
      </c>
      <c r="J109" s="207">
        <f>SUM(J110:J112)-30</f>
        <v>507</v>
      </c>
      <c r="K109" s="61">
        <f>J93</f>
        <v>559</v>
      </c>
      <c r="L109" s="40" t="str">
        <f>B93</f>
        <v>Kunda Trans</v>
      </c>
      <c r="M109" s="41">
        <f>SUM(M110:M112)</f>
        <v>399</v>
      </c>
      <c r="N109" s="234">
        <f>SUM(N110:N112)-30</f>
        <v>519</v>
      </c>
      <c r="O109" s="61">
        <f>N113</f>
        <v>444</v>
      </c>
      <c r="P109" s="40" t="str">
        <f>B113</f>
        <v>Ametikool</v>
      </c>
      <c r="Q109" s="41">
        <f>SUM(Q110:Q112)</f>
        <v>364</v>
      </c>
      <c r="R109" s="234">
        <f>SUM(R110:R112)-30</f>
        <v>484</v>
      </c>
      <c r="S109" s="61">
        <f>R105</f>
        <v>502</v>
      </c>
      <c r="T109" s="40" t="str">
        <f>B105</f>
        <v>Estonian Cell</v>
      </c>
      <c r="U109" s="41">
        <f>SUM(U110:U112)</f>
        <v>409</v>
      </c>
      <c r="V109" s="234">
        <f>SUM(V110:V112)-30</f>
        <v>529</v>
      </c>
      <c r="W109" s="61">
        <f>V101</f>
        <v>504</v>
      </c>
      <c r="X109" s="40" t="str">
        <f>B101</f>
        <v xml:space="preserve">Malm&amp;Ko </v>
      </c>
      <c r="Y109" s="43">
        <f t="shared" si="101"/>
        <v>2566</v>
      </c>
      <c r="Z109" s="41">
        <f>SUM(Z110:Z112)</f>
        <v>1966</v>
      </c>
      <c r="AA109" s="64">
        <f>AVERAGE(AA110,AA111,AA112)</f>
        <v>181.06666666666669</v>
      </c>
      <c r="AB109" s="45">
        <f>AVERAGE(AB110,AB111,AB112)</f>
        <v>131.06666666666666</v>
      </c>
      <c r="AC109" s="663">
        <f>G110+K110+O110+S110+W110</f>
        <v>2</v>
      </c>
    </row>
    <row r="110" spans="2:29" s="46" customFormat="1" ht="15.75" customHeight="1" x14ac:dyDescent="0.2">
      <c r="B110" s="666" t="s">
        <v>109</v>
      </c>
      <c r="C110" s="667"/>
      <c r="D110" s="47">
        <v>47</v>
      </c>
      <c r="E110" s="48">
        <v>138</v>
      </c>
      <c r="F110" s="49">
        <f>E110+D110</f>
        <v>185</v>
      </c>
      <c r="G110" s="668">
        <v>0</v>
      </c>
      <c r="H110" s="669"/>
      <c r="I110" s="50">
        <v>129</v>
      </c>
      <c r="J110" s="51">
        <f>I110+D110</f>
        <v>176</v>
      </c>
      <c r="K110" s="668">
        <v>0</v>
      </c>
      <c r="L110" s="669"/>
      <c r="M110" s="50">
        <v>145</v>
      </c>
      <c r="N110" s="51">
        <f>M110+D110</f>
        <v>192</v>
      </c>
      <c r="O110" s="668">
        <v>1</v>
      </c>
      <c r="P110" s="669"/>
      <c r="Q110" s="50">
        <v>145</v>
      </c>
      <c r="R110" s="49">
        <f>Q110+D110</f>
        <v>192</v>
      </c>
      <c r="S110" s="668">
        <v>0</v>
      </c>
      <c r="T110" s="669"/>
      <c r="U110" s="50">
        <v>164</v>
      </c>
      <c r="V110" s="49">
        <f>U110+D110</f>
        <v>211</v>
      </c>
      <c r="W110" s="668">
        <v>1</v>
      </c>
      <c r="X110" s="669"/>
      <c r="Y110" s="51">
        <f t="shared" si="101"/>
        <v>956</v>
      </c>
      <c r="Z110" s="50">
        <f>E110+I110+M110+Q110+U110</f>
        <v>721</v>
      </c>
      <c r="AA110" s="52">
        <f>AVERAGE(F110,J110,N110,R110,V110)</f>
        <v>191.2</v>
      </c>
      <c r="AB110" s="53">
        <f>AVERAGE(F110,J110,N110,R110,V110)-D110</f>
        <v>144.19999999999999</v>
      </c>
      <c r="AC110" s="664"/>
    </row>
    <row r="111" spans="2:29" s="46" customFormat="1" ht="15.75" customHeight="1" x14ac:dyDescent="0.2">
      <c r="B111" s="674" t="s">
        <v>110</v>
      </c>
      <c r="C111" s="675"/>
      <c r="D111" s="47">
        <v>47</v>
      </c>
      <c r="E111" s="48">
        <v>135</v>
      </c>
      <c r="F111" s="49">
        <f t="shared" ref="F111:F112" si="117">E111+D111</f>
        <v>182</v>
      </c>
      <c r="G111" s="670"/>
      <c r="H111" s="671"/>
      <c r="I111" s="48">
        <v>108</v>
      </c>
      <c r="J111" s="51">
        <f t="shared" ref="J111:J112" si="118">I111+D111</f>
        <v>155</v>
      </c>
      <c r="K111" s="670"/>
      <c r="L111" s="671"/>
      <c r="M111" s="48">
        <v>114</v>
      </c>
      <c r="N111" s="51">
        <f t="shared" ref="N111:N112" si="119">M111+D111</f>
        <v>161</v>
      </c>
      <c r="O111" s="670"/>
      <c r="P111" s="671"/>
      <c r="Q111" s="48">
        <v>138</v>
      </c>
      <c r="R111" s="49">
        <f t="shared" ref="R111:R112" si="120">Q111+D111</f>
        <v>185</v>
      </c>
      <c r="S111" s="670"/>
      <c r="T111" s="671"/>
      <c r="U111" s="48">
        <v>131</v>
      </c>
      <c r="V111" s="49">
        <f t="shared" ref="V111:V112" si="121">U111+D111</f>
        <v>178</v>
      </c>
      <c r="W111" s="670"/>
      <c r="X111" s="671"/>
      <c r="Y111" s="51">
        <f t="shared" si="101"/>
        <v>861</v>
      </c>
      <c r="Z111" s="50">
        <f>E111+I111+M111+Q111+U111</f>
        <v>626</v>
      </c>
      <c r="AA111" s="52">
        <f>AVERAGE(F111,J111,N111,R111,V111)</f>
        <v>172.2</v>
      </c>
      <c r="AB111" s="53">
        <f>AVERAGE(F111,J111,N111,R111,V111)-D111</f>
        <v>125.19999999999999</v>
      </c>
      <c r="AC111" s="664"/>
    </row>
    <row r="112" spans="2:29" s="46" customFormat="1" ht="16.5" customHeight="1" thickBot="1" x14ac:dyDescent="0.25">
      <c r="B112" s="742" t="s">
        <v>159</v>
      </c>
      <c r="C112" s="743"/>
      <c r="D112" s="54">
        <v>56</v>
      </c>
      <c r="E112" s="55">
        <v>134</v>
      </c>
      <c r="F112" s="49">
        <f t="shared" si="117"/>
        <v>190</v>
      </c>
      <c r="G112" s="672"/>
      <c r="H112" s="673"/>
      <c r="I112" s="48">
        <v>150</v>
      </c>
      <c r="J112" s="51">
        <f t="shared" si="118"/>
        <v>206</v>
      </c>
      <c r="K112" s="672"/>
      <c r="L112" s="673"/>
      <c r="M112" s="48">
        <v>140</v>
      </c>
      <c r="N112" s="51">
        <f t="shared" si="119"/>
        <v>196</v>
      </c>
      <c r="O112" s="672"/>
      <c r="P112" s="673"/>
      <c r="Q112" s="48">
        <v>81</v>
      </c>
      <c r="R112" s="49">
        <f t="shared" si="120"/>
        <v>137</v>
      </c>
      <c r="S112" s="672"/>
      <c r="T112" s="673"/>
      <c r="U112" s="48">
        <v>114</v>
      </c>
      <c r="V112" s="49">
        <f t="shared" si="121"/>
        <v>170</v>
      </c>
      <c r="W112" s="672"/>
      <c r="X112" s="673"/>
      <c r="Y112" s="57">
        <f t="shared" si="101"/>
        <v>899</v>
      </c>
      <c r="Z112" s="56">
        <f>E112+I112+M112+Q112+U112</f>
        <v>619</v>
      </c>
      <c r="AA112" s="58">
        <f>AVERAGE(F112,J112,N112,R112,V112)</f>
        <v>179.8</v>
      </c>
      <c r="AB112" s="59">
        <f>AVERAGE(F112,J112,N112,R112,V112)-D112</f>
        <v>123.80000000000001</v>
      </c>
      <c r="AC112" s="665"/>
    </row>
    <row r="113" spans="2:29" s="46" customFormat="1" ht="48.75" customHeight="1" x14ac:dyDescent="0.2">
      <c r="B113" s="740" t="s">
        <v>22</v>
      </c>
      <c r="C113" s="741"/>
      <c r="D113" s="67">
        <f>SUM(D114:D116)</f>
        <v>180</v>
      </c>
      <c r="E113" s="34">
        <f>SUM(E114:E116)</f>
        <v>258</v>
      </c>
      <c r="F113" s="61">
        <f>SUM(F114:F116)</f>
        <v>438</v>
      </c>
      <c r="G113" s="61">
        <f>F93</f>
        <v>520</v>
      </c>
      <c r="H113" s="40" t="str">
        <f>B93</f>
        <v>Kunda Trans</v>
      </c>
      <c r="I113" s="62">
        <f>SUM(I114:I116)</f>
        <v>205</v>
      </c>
      <c r="J113" s="61">
        <f>SUM(J114:J116)</f>
        <v>385</v>
      </c>
      <c r="K113" s="61">
        <f>J101</f>
        <v>577</v>
      </c>
      <c r="L113" s="40" t="str">
        <f>B101</f>
        <v xml:space="preserve">Malm&amp;Ko </v>
      </c>
      <c r="M113" s="42">
        <f>SUM(M114:M116)</f>
        <v>264</v>
      </c>
      <c r="N113" s="63">
        <f>SUM(N114:N116)</f>
        <v>444</v>
      </c>
      <c r="O113" s="61">
        <f>N109</f>
        <v>519</v>
      </c>
      <c r="P113" s="40" t="str">
        <f>B109</f>
        <v>LVRKK</v>
      </c>
      <c r="Q113" s="41">
        <f>SUM(Q114:Q116)</f>
        <v>271</v>
      </c>
      <c r="R113" s="63">
        <f>SUM(R114:R116)</f>
        <v>451</v>
      </c>
      <c r="S113" s="61">
        <f>R97</f>
        <v>563</v>
      </c>
      <c r="T113" s="40" t="str">
        <f>B97</f>
        <v>Wiru Auto</v>
      </c>
      <c r="U113" s="41">
        <f>SUM(U114:U116)</f>
        <v>314</v>
      </c>
      <c r="V113" s="63">
        <f>SUM(V114:V116)</f>
        <v>494</v>
      </c>
      <c r="W113" s="61">
        <f>V105</f>
        <v>516</v>
      </c>
      <c r="X113" s="40" t="str">
        <f>B105</f>
        <v>Estonian Cell</v>
      </c>
      <c r="Y113" s="43">
        <f t="shared" si="101"/>
        <v>2212</v>
      </c>
      <c r="Z113" s="41">
        <f>SUM(Z114:Z116)</f>
        <v>1312</v>
      </c>
      <c r="AA113" s="64">
        <f>AVERAGE(AA114,AA115,AA116)</f>
        <v>147.46666666666667</v>
      </c>
      <c r="AB113" s="45">
        <f>AVERAGE(AB114,AB115,AB116)</f>
        <v>87.466666666666654</v>
      </c>
      <c r="AC113" s="663">
        <f>G114+K114+O114+S114+W114</f>
        <v>0</v>
      </c>
    </row>
    <row r="114" spans="2:29" s="46" customFormat="1" ht="15.75" customHeight="1" x14ac:dyDescent="0.2">
      <c r="B114" s="666" t="s">
        <v>177</v>
      </c>
      <c r="C114" s="667"/>
      <c r="D114" s="47">
        <v>60</v>
      </c>
      <c r="E114" s="48">
        <v>61</v>
      </c>
      <c r="F114" s="49">
        <f>E114+D114</f>
        <v>121</v>
      </c>
      <c r="G114" s="668">
        <v>0</v>
      </c>
      <c r="H114" s="669"/>
      <c r="I114" s="50">
        <v>50</v>
      </c>
      <c r="J114" s="51">
        <f>I114+D114</f>
        <v>110</v>
      </c>
      <c r="K114" s="668">
        <v>0</v>
      </c>
      <c r="L114" s="669"/>
      <c r="M114" s="50">
        <v>68</v>
      </c>
      <c r="N114" s="51">
        <f>M114+D114</f>
        <v>128</v>
      </c>
      <c r="O114" s="668">
        <v>0</v>
      </c>
      <c r="P114" s="669"/>
      <c r="Q114" s="50">
        <v>106</v>
      </c>
      <c r="R114" s="49">
        <f>Q114+D114</f>
        <v>166</v>
      </c>
      <c r="S114" s="668">
        <v>0</v>
      </c>
      <c r="T114" s="669"/>
      <c r="U114" s="50">
        <v>71</v>
      </c>
      <c r="V114" s="49">
        <f>U114+D114</f>
        <v>131</v>
      </c>
      <c r="W114" s="668">
        <v>0</v>
      </c>
      <c r="X114" s="669"/>
      <c r="Y114" s="51">
        <f t="shared" si="101"/>
        <v>656</v>
      </c>
      <c r="Z114" s="50">
        <f>E114+I114+M114+Q114+U114</f>
        <v>356</v>
      </c>
      <c r="AA114" s="52">
        <f>AVERAGE(F114,J114,N114,R114,V114)</f>
        <v>131.19999999999999</v>
      </c>
      <c r="AB114" s="53">
        <f>AVERAGE(F114,J114,N114,R114,V114)-D114</f>
        <v>71.199999999999989</v>
      </c>
      <c r="AC114" s="664"/>
    </row>
    <row r="115" spans="2:29" s="46" customFormat="1" ht="15.75" customHeight="1" x14ac:dyDescent="0.2">
      <c r="B115" s="674" t="s">
        <v>84</v>
      </c>
      <c r="C115" s="675"/>
      <c r="D115" s="47">
        <v>60</v>
      </c>
      <c r="E115" s="48">
        <v>106</v>
      </c>
      <c r="F115" s="49">
        <f t="shared" ref="F115:F116" si="122">E115+D115</f>
        <v>166</v>
      </c>
      <c r="G115" s="670"/>
      <c r="H115" s="671"/>
      <c r="I115" s="48">
        <v>84</v>
      </c>
      <c r="J115" s="51">
        <f t="shared" ref="J115:J116" si="123">I115+D115</f>
        <v>144</v>
      </c>
      <c r="K115" s="670"/>
      <c r="L115" s="671"/>
      <c r="M115" s="48">
        <v>91</v>
      </c>
      <c r="N115" s="51">
        <f t="shared" ref="N115:N116" si="124">M115+D115</f>
        <v>151</v>
      </c>
      <c r="O115" s="670"/>
      <c r="P115" s="671"/>
      <c r="Q115" s="48">
        <v>84</v>
      </c>
      <c r="R115" s="49">
        <f t="shared" ref="R115:R116" si="125">Q115+D115</f>
        <v>144</v>
      </c>
      <c r="S115" s="670"/>
      <c r="T115" s="671"/>
      <c r="U115" s="48">
        <v>93</v>
      </c>
      <c r="V115" s="49">
        <f t="shared" ref="V115:V116" si="126">U115+D115</f>
        <v>153</v>
      </c>
      <c r="W115" s="670"/>
      <c r="X115" s="671"/>
      <c r="Y115" s="51">
        <f t="shared" si="101"/>
        <v>758</v>
      </c>
      <c r="Z115" s="50">
        <f>E115+I115+M115+Q115+U115</f>
        <v>458</v>
      </c>
      <c r="AA115" s="52">
        <f>AVERAGE(F115,J115,N115,R115,V115)</f>
        <v>151.6</v>
      </c>
      <c r="AB115" s="53">
        <f>AVERAGE(F115,J115,N115,R115,V115)-D115</f>
        <v>91.6</v>
      </c>
      <c r="AC115" s="664"/>
    </row>
    <row r="116" spans="2:29" s="46" customFormat="1" ht="16.5" customHeight="1" thickBot="1" x14ac:dyDescent="0.25">
      <c r="B116" s="736" t="s">
        <v>23</v>
      </c>
      <c r="C116" s="737"/>
      <c r="D116" s="68">
        <v>60</v>
      </c>
      <c r="E116" s="55">
        <v>91</v>
      </c>
      <c r="F116" s="49">
        <f t="shared" si="122"/>
        <v>151</v>
      </c>
      <c r="G116" s="672"/>
      <c r="H116" s="673"/>
      <c r="I116" s="55">
        <v>71</v>
      </c>
      <c r="J116" s="51">
        <f t="shared" si="123"/>
        <v>131</v>
      </c>
      <c r="K116" s="672"/>
      <c r="L116" s="673"/>
      <c r="M116" s="55">
        <v>105</v>
      </c>
      <c r="N116" s="51">
        <f t="shared" si="124"/>
        <v>165</v>
      </c>
      <c r="O116" s="672"/>
      <c r="P116" s="673"/>
      <c r="Q116" s="55">
        <v>81</v>
      </c>
      <c r="R116" s="49">
        <f t="shared" si="125"/>
        <v>141</v>
      </c>
      <c r="S116" s="672"/>
      <c r="T116" s="673"/>
      <c r="U116" s="55">
        <v>150</v>
      </c>
      <c r="V116" s="49">
        <f t="shared" si="126"/>
        <v>210</v>
      </c>
      <c r="W116" s="672"/>
      <c r="X116" s="673"/>
      <c r="Y116" s="57">
        <f t="shared" si="101"/>
        <v>798</v>
      </c>
      <c r="Z116" s="56">
        <f>E116+I116+M116+Q116+U116</f>
        <v>498</v>
      </c>
      <c r="AA116" s="58">
        <f>AVERAGE(F116,J116,N116,R116,V116)</f>
        <v>159.6</v>
      </c>
      <c r="AB116" s="59">
        <f>AVERAGE(F116,J116,N116,R116,V116)-D116</f>
        <v>99.6</v>
      </c>
      <c r="AC116" s="665"/>
    </row>
    <row r="117" spans="2:29" s="46" customFormat="1" ht="105.75" customHeight="1" x14ac:dyDescent="0.25">
      <c r="B117" s="1"/>
      <c r="C117" s="1"/>
      <c r="D117" s="1"/>
      <c r="E117" s="69"/>
      <c r="F117" s="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69"/>
    </row>
  </sheetData>
  <mergeCells count="285">
    <mergeCell ref="AC54:AC57"/>
    <mergeCell ref="G55:H57"/>
    <mergeCell ref="K55:L57"/>
    <mergeCell ref="O55:P57"/>
    <mergeCell ref="S55:T57"/>
    <mergeCell ref="W55:X57"/>
    <mergeCell ref="B56:C56"/>
    <mergeCell ref="B50:C50"/>
    <mergeCell ref="AC50:AC53"/>
    <mergeCell ref="B51:C51"/>
    <mergeCell ref="G51:H53"/>
    <mergeCell ref="K51:L53"/>
    <mergeCell ref="O51:P53"/>
    <mergeCell ref="S51:T53"/>
    <mergeCell ref="W51:X53"/>
    <mergeCell ref="B52:C52"/>
    <mergeCell ref="B53:C53"/>
    <mergeCell ref="AC42:AC45"/>
    <mergeCell ref="G43:H45"/>
    <mergeCell ref="K43:L45"/>
    <mergeCell ref="O43:P45"/>
    <mergeCell ref="S43:T45"/>
    <mergeCell ref="W43:X45"/>
    <mergeCell ref="B44:C44"/>
    <mergeCell ref="B46:C46"/>
    <mergeCell ref="AC46:AC49"/>
    <mergeCell ref="B47:C47"/>
    <mergeCell ref="G47:H49"/>
    <mergeCell ref="K47:L49"/>
    <mergeCell ref="O47:P49"/>
    <mergeCell ref="S47:T49"/>
    <mergeCell ref="W47:X49"/>
    <mergeCell ref="B48:C48"/>
    <mergeCell ref="B49:C49"/>
    <mergeCell ref="B42:C42"/>
    <mergeCell ref="B43:C43"/>
    <mergeCell ref="B45:C45"/>
    <mergeCell ref="B38:C38"/>
    <mergeCell ref="AC38:AC41"/>
    <mergeCell ref="B39:C39"/>
    <mergeCell ref="G39:H41"/>
    <mergeCell ref="K39:L41"/>
    <mergeCell ref="O39:P41"/>
    <mergeCell ref="S39:T41"/>
    <mergeCell ref="W39:X41"/>
    <mergeCell ref="B40:C40"/>
    <mergeCell ref="B41:C41"/>
    <mergeCell ref="B34:C34"/>
    <mergeCell ref="AC34:AC37"/>
    <mergeCell ref="B35:C35"/>
    <mergeCell ref="G35:H37"/>
    <mergeCell ref="K35:L37"/>
    <mergeCell ref="O35:P37"/>
    <mergeCell ref="S35:T37"/>
    <mergeCell ref="W35:X37"/>
    <mergeCell ref="B36:C36"/>
    <mergeCell ref="B37:C37"/>
    <mergeCell ref="B32:C32"/>
    <mergeCell ref="G32:H32"/>
    <mergeCell ref="K32:L32"/>
    <mergeCell ref="O32:P32"/>
    <mergeCell ref="S32:T32"/>
    <mergeCell ref="W32:X32"/>
    <mergeCell ref="B33:C33"/>
    <mergeCell ref="G33:H33"/>
    <mergeCell ref="K33:L33"/>
    <mergeCell ref="O33:P33"/>
    <mergeCell ref="S33:T33"/>
    <mergeCell ref="W33:X33"/>
    <mergeCell ref="B79:C79"/>
    <mergeCell ref="AC79:AC82"/>
    <mergeCell ref="B80:C80"/>
    <mergeCell ref="G80:H82"/>
    <mergeCell ref="K80:L82"/>
    <mergeCell ref="O80:P82"/>
    <mergeCell ref="S80:T82"/>
    <mergeCell ref="W80:X82"/>
    <mergeCell ref="B81:C81"/>
    <mergeCell ref="B82:C82"/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75:C75"/>
    <mergeCell ref="AC75:AC78"/>
    <mergeCell ref="B76:C76"/>
    <mergeCell ref="G76:H78"/>
    <mergeCell ref="K76:L78"/>
    <mergeCell ref="O76:P78"/>
    <mergeCell ref="S76:T78"/>
    <mergeCell ref="W76:X78"/>
    <mergeCell ref="B77:C77"/>
    <mergeCell ref="B78:C78"/>
    <mergeCell ref="AC71:AC74"/>
    <mergeCell ref="G72:H74"/>
    <mergeCell ref="K72:L74"/>
    <mergeCell ref="O72:P74"/>
    <mergeCell ref="S72:T74"/>
    <mergeCell ref="W72:X74"/>
    <mergeCell ref="B67:C67"/>
    <mergeCell ref="AC67:AC70"/>
    <mergeCell ref="B68:C68"/>
    <mergeCell ref="G68:H70"/>
    <mergeCell ref="K68:L70"/>
    <mergeCell ref="O68:P70"/>
    <mergeCell ref="S68:T70"/>
    <mergeCell ref="W68:X70"/>
    <mergeCell ref="B69:C69"/>
    <mergeCell ref="B70:C70"/>
    <mergeCell ref="B71:C71"/>
    <mergeCell ref="B72:C72"/>
    <mergeCell ref="B74:C74"/>
    <mergeCell ref="B73:C73"/>
    <mergeCell ref="B63:C63"/>
    <mergeCell ref="AC63:AC66"/>
    <mergeCell ref="B64:C64"/>
    <mergeCell ref="G64:H66"/>
    <mergeCell ref="K64:L66"/>
    <mergeCell ref="O64:P66"/>
    <mergeCell ref="S64:T66"/>
    <mergeCell ref="W64:X66"/>
    <mergeCell ref="B65:C65"/>
    <mergeCell ref="B66:C66"/>
    <mergeCell ref="W61:X61"/>
    <mergeCell ref="B62:C62"/>
    <mergeCell ref="G62:H62"/>
    <mergeCell ref="K62:L62"/>
    <mergeCell ref="O62:P62"/>
    <mergeCell ref="S62:T62"/>
    <mergeCell ref="W62:X62"/>
    <mergeCell ref="B61:C61"/>
    <mergeCell ref="G61:H61"/>
    <mergeCell ref="K61:L61"/>
    <mergeCell ref="O61:P61"/>
    <mergeCell ref="S61:T61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B115:C115"/>
    <mergeCell ref="B116:C116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B112:C112"/>
    <mergeCell ref="B105:C105"/>
    <mergeCell ref="AC105:AC108"/>
    <mergeCell ref="B106:C106"/>
    <mergeCell ref="G106:H108"/>
    <mergeCell ref="K106:L108"/>
    <mergeCell ref="O106:P108"/>
    <mergeCell ref="S106:T108"/>
    <mergeCell ref="W106:X108"/>
    <mergeCell ref="B107:C107"/>
    <mergeCell ref="B108:C108"/>
    <mergeCell ref="B101:C101"/>
    <mergeCell ref="AC101:AC104"/>
    <mergeCell ref="B102:C102"/>
    <mergeCell ref="G102:H104"/>
    <mergeCell ref="K102:L104"/>
    <mergeCell ref="O102:P104"/>
    <mergeCell ref="S102:T104"/>
    <mergeCell ref="W102:X104"/>
    <mergeCell ref="B103:C103"/>
    <mergeCell ref="B104:C104"/>
    <mergeCell ref="B97:C97"/>
    <mergeCell ref="AC97:AC100"/>
    <mergeCell ref="B98:C98"/>
    <mergeCell ref="G98:H100"/>
    <mergeCell ref="K98:L100"/>
    <mergeCell ref="O98:P100"/>
    <mergeCell ref="S98:T100"/>
    <mergeCell ref="W98:X100"/>
    <mergeCell ref="B99:C99"/>
    <mergeCell ref="B100:C100"/>
    <mergeCell ref="B93:C93"/>
    <mergeCell ref="AC93:AC96"/>
    <mergeCell ref="B94:C94"/>
    <mergeCell ref="G94:H96"/>
    <mergeCell ref="K94:L96"/>
    <mergeCell ref="O94:P96"/>
    <mergeCell ref="S94:T96"/>
    <mergeCell ref="W94:X96"/>
    <mergeCell ref="B95:C95"/>
    <mergeCell ref="B96:C96"/>
    <mergeCell ref="W92:X92"/>
    <mergeCell ref="B91:C91"/>
    <mergeCell ref="G91:H91"/>
    <mergeCell ref="K91:L91"/>
    <mergeCell ref="O91:P91"/>
    <mergeCell ref="S91:T91"/>
    <mergeCell ref="W91:X91"/>
    <mergeCell ref="B92:C92"/>
    <mergeCell ref="G92:H92"/>
    <mergeCell ref="K92:L92"/>
    <mergeCell ref="O92:P92"/>
    <mergeCell ref="S92:T92"/>
    <mergeCell ref="B3:C3"/>
    <mergeCell ref="G3:H3"/>
    <mergeCell ref="K3:L3"/>
    <mergeCell ref="O3:P3"/>
    <mergeCell ref="S3:T3"/>
    <mergeCell ref="W3:X3"/>
    <mergeCell ref="B4:C4"/>
    <mergeCell ref="G4:H4"/>
    <mergeCell ref="K4:L4"/>
    <mergeCell ref="O4:P4"/>
    <mergeCell ref="S4:T4"/>
    <mergeCell ref="W4:X4"/>
    <mergeCell ref="B5:C5"/>
    <mergeCell ref="AC5:AC8"/>
    <mergeCell ref="B6:C6"/>
    <mergeCell ref="G6:H8"/>
    <mergeCell ref="K6:L8"/>
    <mergeCell ref="O6:P8"/>
    <mergeCell ref="S6:T8"/>
    <mergeCell ref="W6:X8"/>
    <mergeCell ref="B7:C7"/>
    <mergeCell ref="B8:C8"/>
    <mergeCell ref="B9:C9"/>
    <mergeCell ref="AC9:AC12"/>
    <mergeCell ref="B10:C10"/>
    <mergeCell ref="G10:H12"/>
    <mergeCell ref="K10:L12"/>
    <mergeCell ref="O10:P12"/>
    <mergeCell ref="S10:T12"/>
    <mergeCell ref="W10:X12"/>
    <mergeCell ref="B11:C11"/>
    <mergeCell ref="B12:C12"/>
    <mergeCell ref="B13:C13"/>
    <mergeCell ref="AC13:AC16"/>
    <mergeCell ref="B14:C14"/>
    <mergeCell ref="G14:H16"/>
    <mergeCell ref="K14:L16"/>
    <mergeCell ref="O14:P16"/>
    <mergeCell ref="S14:T16"/>
    <mergeCell ref="W14:X16"/>
    <mergeCell ref="B15:C15"/>
    <mergeCell ref="B16:C16"/>
    <mergeCell ref="B17:C17"/>
    <mergeCell ref="AC17:AC20"/>
    <mergeCell ref="B18:C18"/>
    <mergeCell ref="G18:H20"/>
    <mergeCell ref="K18:L20"/>
    <mergeCell ref="O18:P20"/>
    <mergeCell ref="S18:T20"/>
    <mergeCell ref="W18:X20"/>
    <mergeCell ref="B19:C19"/>
    <mergeCell ref="B20:C20"/>
    <mergeCell ref="B21:C21"/>
    <mergeCell ref="AC21:AC24"/>
    <mergeCell ref="B22:C22"/>
    <mergeCell ref="G22:H24"/>
    <mergeCell ref="K22:L24"/>
    <mergeCell ref="O22:P24"/>
    <mergeCell ref="S22:T24"/>
    <mergeCell ref="W22:X24"/>
    <mergeCell ref="B23:C23"/>
    <mergeCell ref="B24:C24"/>
    <mergeCell ref="AC25:AC28"/>
    <mergeCell ref="G26:H28"/>
    <mergeCell ref="K26:L28"/>
    <mergeCell ref="O26:P28"/>
    <mergeCell ref="S26:T28"/>
    <mergeCell ref="W26:X28"/>
    <mergeCell ref="B27:C27"/>
    <mergeCell ref="B25:C25"/>
    <mergeCell ref="B26:C26"/>
    <mergeCell ref="B28:C28"/>
  </mergeCells>
  <conditionalFormatting sqref="D93:D95 D97:D99 D101:D103 D109:D111 D113:D115 D105:D106">
    <cfRule type="cellIs" dxfId="439" priority="287" stopIfTrue="1" operator="between">
      <formula>200</formula>
      <formula>300</formula>
    </cfRule>
  </conditionalFormatting>
  <conditionalFormatting sqref="AB90:AB92">
    <cfRule type="cellIs" dxfId="438" priority="288" stopIfTrue="1" operator="between">
      <formula>200</formula>
      <formula>300</formula>
    </cfRule>
  </conditionalFormatting>
  <conditionalFormatting sqref="X93 K113:K114 T93 W113:W114 P93 S113:S114 L93 O113:O114 H93 G113:G114 X97 W97:W98 T97 S97:S98 P97 O97:O98 L97 K97:K98 H97 G97:G98 X101 W101:W102 T101 S101:S102 P101 O101:O102 L101 K101:K102 H101 G101:G102 X105 W105:W106 T105 S105:S106 P105 O105:O106 L105 K105:K106 H105 G105:G106 X109 W109:W110 T109 S109:S110 P109 O109:O110 L109 K109:K110 H109 G109:G110 X113 T113 P113 L113 H113 E94:E96 F93:G94 M93:M116 N93:O94 U93:U116 V93:W94 I93:I116 J93:K94 Q93:Q116 R93:S94 F101 F105 F109 F113 J101 J109 J113 Y93:AB116 N101 N109 N113 R101 R109 R113 V101 V109 V113 E98:E100 E102:E104 E106:E108 E110:E112 E114:E116 J105 N105 R105 V105 M88 U88 I88 Q88 E88 Y88:AB88 F95:F97 J95:J97 N95:N97 R95:R97 V95:V97">
    <cfRule type="cellIs" dxfId="437" priority="289" stopIfTrue="1" operator="between">
      <formula>200</formula>
      <formula>300</formula>
    </cfRule>
  </conditionalFormatting>
  <conditionalFormatting sqref="E97">
    <cfRule type="cellIs" dxfId="436" priority="285" stopIfTrue="1" operator="between">
      <formula>200</formula>
      <formula>300</formula>
    </cfRule>
  </conditionalFormatting>
  <conditionalFormatting sqref="E93">
    <cfRule type="cellIs" dxfId="435" priority="286" stopIfTrue="1" operator="between">
      <formula>200</formula>
      <formula>300</formula>
    </cfRule>
  </conditionalFormatting>
  <conditionalFormatting sqref="E101">
    <cfRule type="cellIs" dxfId="434" priority="284" stopIfTrue="1" operator="between">
      <formula>200</formula>
      <formula>300</formula>
    </cfRule>
  </conditionalFormatting>
  <conditionalFormatting sqref="E105">
    <cfRule type="cellIs" dxfId="433" priority="283" stopIfTrue="1" operator="between">
      <formula>200</formula>
      <formula>300</formula>
    </cfRule>
  </conditionalFormatting>
  <conditionalFormatting sqref="E109">
    <cfRule type="cellIs" dxfId="432" priority="282" stopIfTrue="1" operator="between">
      <formula>200</formula>
      <formula>300</formula>
    </cfRule>
  </conditionalFormatting>
  <conditionalFormatting sqref="E113">
    <cfRule type="cellIs" dxfId="431" priority="281" stopIfTrue="1" operator="between">
      <formula>200</formula>
      <formula>300</formula>
    </cfRule>
  </conditionalFormatting>
  <conditionalFormatting sqref="F88">
    <cfRule type="cellIs" dxfId="430" priority="269" stopIfTrue="1" operator="between">
      <formula>200</formula>
      <formula>300</formula>
    </cfRule>
  </conditionalFormatting>
  <conditionalFormatting sqref="J88">
    <cfRule type="cellIs" dxfId="429" priority="268" stopIfTrue="1" operator="between">
      <formula>200</formula>
      <formula>300</formula>
    </cfRule>
  </conditionalFormatting>
  <conditionalFormatting sqref="R88">
    <cfRule type="cellIs" dxfId="428" priority="267" stopIfTrue="1" operator="between">
      <formula>200</formula>
      <formula>300</formula>
    </cfRule>
  </conditionalFormatting>
  <conditionalFormatting sqref="N88">
    <cfRule type="cellIs" dxfId="427" priority="264" stopIfTrue="1" operator="between">
      <formula>200</formula>
      <formula>300</formula>
    </cfRule>
  </conditionalFormatting>
  <conditionalFormatting sqref="V88">
    <cfRule type="cellIs" dxfId="426" priority="263" stopIfTrue="1" operator="between">
      <formula>200</formula>
      <formula>300</formula>
    </cfRule>
  </conditionalFormatting>
  <conditionalFormatting sqref="J110:J112">
    <cfRule type="cellIs" dxfId="425" priority="262" stopIfTrue="1" operator="between">
      <formula>200</formula>
      <formula>300</formula>
    </cfRule>
  </conditionalFormatting>
  <conditionalFormatting sqref="F114:F116 F110:F112 F106:F108 F102:F104 F98:F100">
    <cfRule type="cellIs" dxfId="424" priority="157" stopIfTrue="1" operator="between">
      <formula>200</formula>
      <formula>300</formula>
    </cfRule>
  </conditionalFormatting>
  <conditionalFormatting sqref="J98:J100">
    <cfRule type="cellIs" dxfId="423" priority="156" stopIfTrue="1" operator="between">
      <formula>200</formula>
      <formula>300</formula>
    </cfRule>
  </conditionalFormatting>
  <conditionalFormatting sqref="J102:J104">
    <cfRule type="cellIs" dxfId="422" priority="155" stopIfTrue="1" operator="between">
      <formula>200</formula>
      <formula>300</formula>
    </cfRule>
  </conditionalFormatting>
  <conditionalFormatting sqref="J106:J108">
    <cfRule type="cellIs" dxfId="421" priority="154" stopIfTrue="1" operator="between">
      <formula>200</formula>
      <formula>300</formula>
    </cfRule>
  </conditionalFormatting>
  <conditionalFormatting sqref="R114:R116">
    <cfRule type="cellIs" dxfId="420" priority="143" stopIfTrue="1" operator="between">
      <formula>200</formula>
      <formula>300</formula>
    </cfRule>
  </conditionalFormatting>
  <conditionalFormatting sqref="J114:J116">
    <cfRule type="cellIs" dxfId="419" priority="153" stopIfTrue="1" operator="between">
      <formula>200</formula>
      <formula>300</formula>
    </cfRule>
  </conditionalFormatting>
  <conditionalFormatting sqref="N98:N100">
    <cfRule type="cellIs" dxfId="418" priority="152" stopIfTrue="1" operator="between">
      <formula>200</formula>
      <formula>300</formula>
    </cfRule>
  </conditionalFormatting>
  <conditionalFormatting sqref="N102:N104">
    <cfRule type="cellIs" dxfId="417" priority="151" stopIfTrue="1" operator="between">
      <formula>200</formula>
      <formula>300</formula>
    </cfRule>
  </conditionalFormatting>
  <conditionalFormatting sqref="N106:N108">
    <cfRule type="cellIs" dxfId="416" priority="150" stopIfTrue="1" operator="between">
      <formula>200</formula>
      <formula>300</formula>
    </cfRule>
  </conditionalFormatting>
  <conditionalFormatting sqref="N110:N112">
    <cfRule type="cellIs" dxfId="415" priority="149" stopIfTrue="1" operator="between">
      <formula>200</formula>
      <formula>300</formula>
    </cfRule>
  </conditionalFormatting>
  <conditionalFormatting sqref="N114:N116">
    <cfRule type="cellIs" dxfId="414" priority="148" stopIfTrue="1" operator="between">
      <formula>200</formula>
      <formula>300</formula>
    </cfRule>
  </conditionalFormatting>
  <conditionalFormatting sqref="R98:R100">
    <cfRule type="cellIs" dxfId="413" priority="147" stopIfTrue="1" operator="between">
      <formula>200</formula>
      <formula>300</formula>
    </cfRule>
  </conditionalFormatting>
  <conditionalFormatting sqref="R102:R104">
    <cfRule type="cellIs" dxfId="412" priority="146" stopIfTrue="1" operator="between">
      <formula>200</formula>
      <formula>300</formula>
    </cfRule>
  </conditionalFormatting>
  <conditionalFormatting sqref="R106:R108">
    <cfRule type="cellIs" dxfId="411" priority="145" stopIfTrue="1" operator="between">
      <formula>200</formula>
      <formula>300</formula>
    </cfRule>
  </conditionalFormatting>
  <conditionalFormatting sqref="R110:R112">
    <cfRule type="cellIs" dxfId="410" priority="144" stopIfTrue="1" operator="between">
      <formula>200</formula>
      <formula>300</formula>
    </cfRule>
  </conditionalFormatting>
  <conditionalFormatting sqref="V114:V116 V110:V112 V106:V108 V102:V104 V98:V100">
    <cfRule type="cellIs" dxfId="409" priority="142" stopIfTrue="1" operator="between">
      <formula>200</formula>
      <formula>300</formula>
    </cfRule>
  </conditionalFormatting>
  <conditionalFormatting sqref="O63:O64">
    <cfRule type="cellIs" dxfId="408" priority="141" stopIfTrue="1" operator="between">
      <formula>200</formula>
      <formula>300</formula>
    </cfRule>
  </conditionalFormatting>
  <conditionalFormatting sqref="D63:D65 D67:D69 D71:D73 D79:D81 D83:D85 D75:D76">
    <cfRule type="cellIs" dxfId="407" priority="138" stopIfTrue="1" operator="between">
      <formula>200</formula>
      <formula>300</formula>
    </cfRule>
  </conditionalFormatting>
  <conditionalFormatting sqref="AB60:AB62">
    <cfRule type="cellIs" dxfId="406" priority="139" stopIfTrue="1" operator="between">
      <formula>200</formula>
      <formula>300</formula>
    </cfRule>
  </conditionalFormatting>
  <conditionalFormatting sqref="X63 K83:K84 T63 W83:W84 P63 S83:S84 L63 O83:O84 H63 G83:G84 X67 W67:W68 T67 S67:S68 P67 O67:O68 L67 K67:K68 H67 G67:G68 X71 W71:W72 T71 S71:S72 P71 O71:O72 L71 K71:K72 H71 G71:G72 X75 W75:W76 T75 S75:S76 P75 O75:O76 L75 K75:K76 H75 G75:G76 X79 W79:W80 T79 S79:S80 P79 O79:O80 L79 K79:K80 H79 G79:G80 X83 T83 P83 L83 H83 E64:E66 F63:G64 M63:M87 U63:U87 V63:W64 I63:I87 J63:K64 Q63:Q87 R63:S64 F71 F75 F79 F83 J71 J75 J79 J83 R71 R75 R79 R83 V71 V75 V79 V83 E68:E70 E72:E74 E76:E78 E80:E82 E84:E87 F65:F67 J65:J67 R65:R67 V65:V67">
    <cfRule type="cellIs" dxfId="405" priority="140" stopIfTrue="1" operator="between">
      <formula>200</formula>
      <formula>300</formula>
    </cfRule>
  </conditionalFormatting>
  <conditionalFormatting sqref="E67">
    <cfRule type="cellIs" dxfId="404" priority="136" stopIfTrue="1" operator="between">
      <formula>200</formula>
      <formula>300</formula>
    </cfRule>
  </conditionalFormatting>
  <conditionalFormatting sqref="E63">
    <cfRule type="cellIs" dxfId="403" priority="137" stopIfTrue="1" operator="between">
      <formula>200</formula>
      <formula>300</formula>
    </cfRule>
  </conditionalFormatting>
  <conditionalFormatting sqref="E71">
    <cfRule type="cellIs" dxfId="402" priority="135" stopIfTrue="1" operator="between">
      <formula>200</formula>
      <formula>300</formula>
    </cfRule>
  </conditionalFormatting>
  <conditionalFormatting sqref="E75">
    <cfRule type="cellIs" dxfId="401" priority="134" stopIfTrue="1" operator="between">
      <formula>200</formula>
      <formula>300</formula>
    </cfRule>
  </conditionalFormatting>
  <conditionalFormatting sqref="E79">
    <cfRule type="cellIs" dxfId="400" priority="133" stopIfTrue="1" operator="between">
      <formula>200</formula>
      <formula>300</formula>
    </cfRule>
  </conditionalFormatting>
  <conditionalFormatting sqref="E83">
    <cfRule type="cellIs" dxfId="399" priority="132" stopIfTrue="1" operator="between">
      <formula>200</formula>
      <formula>300</formula>
    </cfRule>
  </conditionalFormatting>
  <conditionalFormatting sqref="F87">
    <cfRule type="cellIs" dxfId="398" priority="131" stopIfTrue="1" operator="between">
      <formula>200</formula>
      <formula>300</formula>
    </cfRule>
  </conditionalFormatting>
  <conditionalFormatting sqref="J87">
    <cfRule type="cellIs" dxfId="397" priority="130" stopIfTrue="1" operator="between">
      <formula>200</formula>
      <formula>300</formula>
    </cfRule>
  </conditionalFormatting>
  <conditionalFormatting sqref="R87">
    <cfRule type="cellIs" dxfId="396" priority="129" stopIfTrue="1" operator="between">
      <formula>200</formula>
      <formula>300</formula>
    </cfRule>
  </conditionalFormatting>
  <conditionalFormatting sqref="Y63:AB87">
    <cfRule type="cellIs" dxfId="395" priority="128" stopIfTrue="1" operator="between">
      <formula>200</formula>
      <formula>300</formula>
    </cfRule>
  </conditionalFormatting>
  <conditionalFormatting sqref="N71 N75 N79 N83 N63:N67">
    <cfRule type="cellIs" dxfId="394" priority="127" stopIfTrue="1" operator="between">
      <formula>200</formula>
      <formula>300</formula>
    </cfRule>
  </conditionalFormatting>
  <conditionalFormatting sqref="N87">
    <cfRule type="cellIs" dxfId="393" priority="126" stopIfTrue="1" operator="between">
      <formula>200</formula>
      <formula>300</formula>
    </cfRule>
  </conditionalFormatting>
  <conditionalFormatting sqref="V87">
    <cfRule type="cellIs" dxfId="392" priority="125" stopIfTrue="1" operator="between">
      <formula>200</formula>
      <formula>300</formula>
    </cfRule>
  </conditionalFormatting>
  <conditionalFormatting sqref="F68:F70">
    <cfRule type="cellIs" dxfId="391" priority="107" stopIfTrue="1" operator="between">
      <formula>200</formula>
      <formula>300</formula>
    </cfRule>
  </conditionalFormatting>
  <conditionalFormatting sqref="F72:F74">
    <cfRule type="cellIs" dxfId="390" priority="106" stopIfTrue="1" operator="between">
      <formula>200</formula>
      <formula>300</formula>
    </cfRule>
  </conditionalFormatting>
  <conditionalFormatting sqref="F76:F78">
    <cfRule type="cellIs" dxfId="389" priority="105" stopIfTrue="1" operator="between">
      <formula>200</formula>
      <formula>300</formula>
    </cfRule>
  </conditionalFormatting>
  <conditionalFormatting sqref="F80:F82">
    <cfRule type="cellIs" dxfId="388" priority="104" stopIfTrue="1" operator="between">
      <formula>200</formula>
      <formula>300</formula>
    </cfRule>
  </conditionalFormatting>
  <conditionalFormatting sqref="F84:F86">
    <cfRule type="cellIs" dxfId="387" priority="103" stopIfTrue="1" operator="between">
      <formula>200</formula>
      <formula>300</formula>
    </cfRule>
  </conditionalFormatting>
  <conditionalFormatting sqref="J68:J70">
    <cfRule type="cellIs" dxfId="386" priority="102" stopIfTrue="1" operator="between">
      <formula>200</formula>
      <formula>300</formula>
    </cfRule>
  </conditionalFormatting>
  <conditionalFormatting sqref="J72:J74">
    <cfRule type="cellIs" dxfId="385" priority="101" stopIfTrue="1" operator="between">
      <formula>200</formula>
      <formula>300</formula>
    </cfRule>
  </conditionalFormatting>
  <conditionalFormatting sqref="J76:J78">
    <cfRule type="cellIs" dxfId="384" priority="100" stopIfTrue="1" operator="between">
      <formula>200</formula>
      <formula>300</formula>
    </cfRule>
  </conditionalFormatting>
  <conditionalFormatting sqref="J80:J82">
    <cfRule type="cellIs" dxfId="383" priority="99" stopIfTrue="1" operator="between">
      <formula>200</formula>
      <formula>300</formula>
    </cfRule>
  </conditionalFormatting>
  <conditionalFormatting sqref="J84:J86">
    <cfRule type="cellIs" dxfId="382" priority="98" stopIfTrue="1" operator="between">
      <formula>200</formula>
      <formula>300</formula>
    </cfRule>
  </conditionalFormatting>
  <conditionalFormatting sqref="N68:N70">
    <cfRule type="cellIs" dxfId="381" priority="97" stopIfTrue="1" operator="between">
      <formula>200</formula>
      <formula>300</formula>
    </cfRule>
  </conditionalFormatting>
  <conditionalFormatting sqref="N72:N74">
    <cfRule type="cellIs" dxfId="380" priority="96" stopIfTrue="1" operator="between">
      <formula>200</formula>
      <formula>300</formula>
    </cfRule>
  </conditionalFormatting>
  <conditionalFormatting sqref="N76:N78">
    <cfRule type="cellIs" dxfId="379" priority="95" stopIfTrue="1" operator="between">
      <formula>200</formula>
      <formula>300</formula>
    </cfRule>
  </conditionalFormatting>
  <conditionalFormatting sqref="N80:N82">
    <cfRule type="cellIs" dxfId="378" priority="94" stopIfTrue="1" operator="between">
      <formula>200</formula>
      <formula>300</formula>
    </cfRule>
  </conditionalFormatting>
  <conditionalFormatting sqref="N84:N86">
    <cfRule type="cellIs" dxfId="377" priority="93" stopIfTrue="1" operator="between">
      <formula>200</formula>
      <formula>300</formula>
    </cfRule>
  </conditionalFormatting>
  <conditionalFormatting sqref="R84:R86 R80:R82 R76:R78 R72:R74 R68:R70">
    <cfRule type="cellIs" dxfId="376" priority="92" stopIfTrue="1" operator="between">
      <formula>200</formula>
      <formula>300</formula>
    </cfRule>
  </conditionalFormatting>
  <conditionalFormatting sqref="V84:V86 V80:V82 V76:V78 V72:V74 V68:V70">
    <cfRule type="cellIs" dxfId="375" priority="91" stopIfTrue="1" operator="between">
      <formula>200</formula>
      <formula>300</formula>
    </cfRule>
  </conditionalFormatting>
  <conditionalFormatting sqref="O34:O35">
    <cfRule type="cellIs" dxfId="374" priority="90" stopIfTrue="1" operator="between">
      <formula>200</formula>
      <formula>300</formula>
    </cfRule>
  </conditionalFormatting>
  <conditionalFormatting sqref="D34:D36 D38:D40 D42:D44 D50:D52 D54:D56 D46:D48">
    <cfRule type="cellIs" dxfId="373" priority="87" stopIfTrue="1" operator="between">
      <formula>200</formula>
      <formula>300</formula>
    </cfRule>
  </conditionalFormatting>
  <conditionalFormatting sqref="AB31:AB33">
    <cfRule type="cellIs" dxfId="372" priority="88" stopIfTrue="1" operator="between">
      <formula>200</formula>
      <formula>300</formula>
    </cfRule>
  </conditionalFormatting>
  <conditionalFormatting sqref="X34 K54:K55 T34 W54:W55 P34 S54:S55 L34 O54:O55 H34 G54:G55 X38 W38:W39 T38 S38:S39 P38 O38:O39 L38 K38:K39 H38 G38:G39 X42 W42:W43 T42 S42:S43 P42 O42:O43 L42 K42:K43 H42 G42:G43 X46 W46:W47 T46 S46:S47 P46 O46:O47 L46 K46:K47 H46 G46:G47 X50 W50:W51 T50 S50:S51 P50 O50:O51 L50 K50:K51 H50 G50:G51 X54 T54 P54 L54 H54 E35:E37 F34:G35 M34:M58 U34:U58 V34:W35 I34:I58 J34:K35 Q34:Q58 R34:S35 F42 F46 F50 F54 J42 J46 J50 J54 R42 R46 R50 R54 V42 V46 V50 V54 E39:E41 E43:E45 E47:E49 E51:E53 E55:E58 F36:F38 J36:J38 R36:R38 V36:V38">
    <cfRule type="cellIs" dxfId="371" priority="89" stopIfTrue="1" operator="between">
      <formula>200</formula>
      <formula>300</formula>
    </cfRule>
  </conditionalFormatting>
  <conditionalFormatting sqref="E38">
    <cfRule type="cellIs" dxfId="370" priority="85" stopIfTrue="1" operator="between">
      <formula>200</formula>
      <formula>300</formula>
    </cfRule>
  </conditionalFormatting>
  <conditionalFormatting sqref="E34">
    <cfRule type="cellIs" dxfId="369" priority="86" stopIfTrue="1" operator="between">
      <formula>200</formula>
      <formula>300</formula>
    </cfRule>
  </conditionalFormatting>
  <conditionalFormatting sqref="E42">
    <cfRule type="cellIs" dxfId="368" priority="84" stopIfTrue="1" operator="between">
      <formula>200</formula>
      <formula>300</formula>
    </cfRule>
  </conditionalFormatting>
  <conditionalFormatting sqref="E46">
    <cfRule type="cellIs" dxfId="367" priority="83" stopIfTrue="1" operator="between">
      <formula>200</formula>
      <formula>300</formula>
    </cfRule>
  </conditionalFormatting>
  <conditionalFormatting sqref="E50">
    <cfRule type="cellIs" dxfId="366" priority="82" stopIfTrue="1" operator="between">
      <formula>200</formula>
      <formula>300</formula>
    </cfRule>
  </conditionalFormatting>
  <conditionalFormatting sqref="E54">
    <cfRule type="cellIs" dxfId="365" priority="81" stopIfTrue="1" operator="between">
      <formula>200</formula>
      <formula>300</formula>
    </cfRule>
  </conditionalFormatting>
  <conditionalFormatting sqref="F58">
    <cfRule type="cellIs" dxfId="364" priority="80" stopIfTrue="1" operator="between">
      <formula>200</formula>
      <formula>300</formula>
    </cfRule>
  </conditionalFormatting>
  <conditionalFormatting sqref="J58">
    <cfRule type="cellIs" dxfId="363" priority="79" stopIfTrue="1" operator="between">
      <formula>200</formula>
      <formula>300</formula>
    </cfRule>
  </conditionalFormatting>
  <conditionalFormatting sqref="R58">
    <cfRule type="cellIs" dxfId="362" priority="78" stopIfTrue="1" operator="between">
      <formula>200</formula>
      <formula>300</formula>
    </cfRule>
  </conditionalFormatting>
  <conditionalFormatting sqref="Y34:AB58">
    <cfRule type="cellIs" dxfId="361" priority="77" stopIfTrue="1" operator="between">
      <formula>200</formula>
      <formula>300</formula>
    </cfRule>
  </conditionalFormatting>
  <conditionalFormatting sqref="N42 N46 N50 N54 N34:N38">
    <cfRule type="cellIs" dxfId="360" priority="76" stopIfTrue="1" operator="between">
      <formula>200</formula>
      <formula>300</formula>
    </cfRule>
  </conditionalFormatting>
  <conditionalFormatting sqref="N58">
    <cfRule type="cellIs" dxfId="359" priority="75" stopIfTrue="1" operator="between">
      <formula>200</formula>
      <formula>300</formula>
    </cfRule>
  </conditionalFormatting>
  <conditionalFormatting sqref="V58">
    <cfRule type="cellIs" dxfId="358" priority="74" stopIfTrue="1" operator="between">
      <formula>200</formula>
      <formula>300</formula>
    </cfRule>
  </conditionalFormatting>
  <conditionalFormatting sqref="F55:F57 F51:F53 F47:F49 F43:F45 F39:F41">
    <cfRule type="cellIs" dxfId="357" priority="56" stopIfTrue="1" operator="between">
      <formula>200</formula>
      <formula>300</formula>
    </cfRule>
  </conditionalFormatting>
  <conditionalFormatting sqref="J55:J57 J51:J53 J47:J49 J43:J45 J39:J41">
    <cfRule type="cellIs" dxfId="356" priority="55" stopIfTrue="1" operator="between">
      <formula>200</formula>
      <formula>300</formula>
    </cfRule>
  </conditionalFormatting>
  <conditionalFormatting sqref="N39:N41">
    <cfRule type="cellIs" dxfId="355" priority="54" stopIfTrue="1" operator="between">
      <formula>200</formula>
      <formula>300</formula>
    </cfRule>
  </conditionalFormatting>
  <conditionalFormatting sqref="N43:N45">
    <cfRule type="cellIs" dxfId="354" priority="53" stopIfTrue="1" operator="between">
      <formula>200</formula>
      <formula>300</formula>
    </cfRule>
  </conditionalFormatting>
  <conditionalFormatting sqref="N47:N49">
    <cfRule type="cellIs" dxfId="353" priority="52" stopIfTrue="1" operator="between">
      <formula>200</formula>
      <formula>300</formula>
    </cfRule>
  </conditionalFormatting>
  <conditionalFormatting sqref="N51:N53">
    <cfRule type="cellIs" dxfId="352" priority="51" stopIfTrue="1" operator="between">
      <formula>200</formula>
      <formula>300</formula>
    </cfRule>
  </conditionalFormatting>
  <conditionalFormatting sqref="N55:N57">
    <cfRule type="cellIs" dxfId="351" priority="50" stopIfTrue="1" operator="between">
      <formula>200</formula>
      <formula>300</formula>
    </cfRule>
  </conditionalFormatting>
  <conditionalFormatting sqref="R55:R57 R51:R53 R47:R49 R43:R45 R39:R41">
    <cfRule type="cellIs" dxfId="350" priority="49" stopIfTrue="1" operator="between">
      <formula>200</formula>
      <formula>300</formula>
    </cfRule>
  </conditionalFormatting>
  <conditionalFormatting sqref="V55:V57 V51:V53 V47:V49 V43:V45 V39:V41">
    <cfRule type="cellIs" dxfId="349" priority="48" stopIfTrue="1" operator="between">
      <formula>200</formula>
      <formula>300</formula>
    </cfRule>
  </conditionalFormatting>
  <conditionalFormatting sqref="O5:O6">
    <cfRule type="cellIs" dxfId="348" priority="47" stopIfTrue="1" operator="between">
      <formula>200</formula>
      <formula>300</formula>
    </cfRule>
  </conditionalFormatting>
  <conditionalFormatting sqref="D5:D7 D9:D11 D13:D15 D21:D23 D25:D27 D17:D19">
    <cfRule type="cellIs" dxfId="347" priority="44" stopIfTrue="1" operator="between">
      <formula>200</formula>
      <formula>300</formula>
    </cfRule>
  </conditionalFormatting>
  <conditionalFormatting sqref="AB2:AB4">
    <cfRule type="cellIs" dxfId="346" priority="45" stopIfTrue="1" operator="between">
      <formula>200</formula>
      <formula>300</formula>
    </cfRule>
  </conditionalFormatting>
  <conditionalFormatting sqref="X5 K25:K26 T5 W25:W26 P5 S25:S26 L5 O25:O26 H5 G25:G26 X9 W9:W10 T9 S9:S10 P9 O9:O10 L9 K9:K10 H9 G9:G10 X13 W13:W14 T13 S13:S14 P13 O13:O14 L13 K13:K14 H13 G13:G14 X17 W17:W18 T17 S17:S18 P17 O17:O18 L17 K17:K18 H17 G17:G18 X21 W21:W22 T21 S21:S22 P21 O21:O22 L21 K21:K22 H21 G21:G22 X25 T25 P25 L25 H25 E6:E8 F5:G6 M5:M29 U5:U29 V5:W6 I5:I29 J5:K6 Q5:Q29 R5:S6 F13 F17 F21 F25 J13 J17 J21 J25 R13 R17 R21 R25 V13 V17 V21 V25 E10:E12 E14:E16 E18:E20 E22:E24 E26:E29 F7:F9 J7:J9 R7:R9 V7:V9">
    <cfRule type="cellIs" dxfId="345" priority="46" stopIfTrue="1" operator="between">
      <formula>200</formula>
      <formula>300</formula>
    </cfRule>
  </conditionalFormatting>
  <conditionalFormatting sqref="E9">
    <cfRule type="cellIs" dxfId="344" priority="42" stopIfTrue="1" operator="between">
      <formula>200</formula>
      <formula>300</formula>
    </cfRule>
  </conditionalFormatting>
  <conditionalFormatting sqref="E5">
    <cfRule type="cellIs" dxfId="343" priority="43" stopIfTrue="1" operator="between">
      <formula>200</formula>
      <formula>300</formula>
    </cfRule>
  </conditionalFormatting>
  <conditionalFormatting sqref="E13">
    <cfRule type="cellIs" dxfId="342" priority="41" stopIfTrue="1" operator="between">
      <formula>200</formula>
      <formula>300</formula>
    </cfRule>
  </conditionalFormatting>
  <conditionalFormatting sqref="E17">
    <cfRule type="cellIs" dxfId="341" priority="40" stopIfTrue="1" operator="between">
      <formula>200</formula>
      <formula>300</formula>
    </cfRule>
  </conditionalFormatting>
  <conditionalFormatting sqref="E21">
    <cfRule type="cellIs" dxfId="340" priority="39" stopIfTrue="1" operator="between">
      <formula>200</formula>
      <formula>300</formula>
    </cfRule>
  </conditionalFormatting>
  <conditionalFormatting sqref="E25">
    <cfRule type="cellIs" dxfId="339" priority="38" stopIfTrue="1" operator="between">
      <formula>200</formula>
      <formula>300</formula>
    </cfRule>
  </conditionalFormatting>
  <conditionalFormatting sqref="F29">
    <cfRule type="cellIs" dxfId="338" priority="37" stopIfTrue="1" operator="between">
      <formula>200</formula>
      <formula>300</formula>
    </cfRule>
  </conditionalFormatting>
  <conditionalFormatting sqref="J29">
    <cfRule type="cellIs" dxfId="337" priority="36" stopIfTrue="1" operator="between">
      <formula>200</formula>
      <formula>300</formula>
    </cfRule>
  </conditionalFormatting>
  <conditionalFormatting sqref="R29">
    <cfRule type="cellIs" dxfId="336" priority="35" stopIfTrue="1" operator="between">
      <formula>200</formula>
      <formula>300</formula>
    </cfRule>
  </conditionalFormatting>
  <conditionalFormatting sqref="Y5:AB29">
    <cfRule type="cellIs" dxfId="335" priority="34" stopIfTrue="1" operator="between">
      <formula>200</formula>
      <formula>300</formula>
    </cfRule>
  </conditionalFormatting>
  <conditionalFormatting sqref="N13 N17 N21 N25 N5:N9">
    <cfRule type="cellIs" dxfId="334" priority="33" stopIfTrue="1" operator="between">
      <formula>200</formula>
      <formula>300</formula>
    </cfRule>
  </conditionalFormatting>
  <conditionalFormatting sqref="N29">
    <cfRule type="cellIs" dxfId="333" priority="32" stopIfTrue="1" operator="between">
      <formula>200</formula>
      <formula>300</formula>
    </cfRule>
  </conditionalFormatting>
  <conditionalFormatting sqref="V29">
    <cfRule type="cellIs" dxfId="332" priority="31" stopIfTrue="1" operator="between">
      <formula>200</formula>
      <formula>300</formula>
    </cfRule>
  </conditionalFormatting>
  <conditionalFormatting sqref="J22:J24">
    <cfRule type="cellIs" dxfId="331" priority="13" stopIfTrue="1" operator="between">
      <formula>200</formula>
      <formula>300</formula>
    </cfRule>
  </conditionalFormatting>
  <conditionalFormatting sqref="F26:F28">
    <cfRule type="cellIs" dxfId="330" priority="17" stopIfTrue="1" operator="between">
      <formula>200</formula>
      <formula>300</formula>
    </cfRule>
  </conditionalFormatting>
  <conditionalFormatting sqref="F10:F12">
    <cfRule type="cellIs" dxfId="329" priority="21" stopIfTrue="1" operator="between">
      <formula>200</formula>
      <formula>300</formula>
    </cfRule>
  </conditionalFormatting>
  <conditionalFormatting sqref="F14:F16">
    <cfRule type="cellIs" dxfId="328" priority="20" stopIfTrue="1" operator="between">
      <formula>200</formula>
      <formula>300</formula>
    </cfRule>
  </conditionalFormatting>
  <conditionalFormatting sqref="F18:F20">
    <cfRule type="cellIs" dxfId="327" priority="19" stopIfTrue="1" operator="between">
      <formula>200</formula>
      <formula>300</formula>
    </cfRule>
  </conditionalFormatting>
  <conditionalFormatting sqref="F22:F24">
    <cfRule type="cellIs" dxfId="326" priority="18" stopIfTrue="1" operator="between">
      <formula>200</formula>
      <formula>300</formula>
    </cfRule>
  </conditionalFormatting>
  <conditionalFormatting sqref="J10:J12">
    <cfRule type="cellIs" dxfId="325" priority="16" stopIfTrue="1" operator="between">
      <formula>200</formula>
      <formula>300</formula>
    </cfRule>
  </conditionalFormatting>
  <conditionalFormatting sqref="J14:J16">
    <cfRule type="cellIs" dxfId="324" priority="15" stopIfTrue="1" operator="between">
      <formula>200</formula>
      <formula>300</formula>
    </cfRule>
  </conditionalFormatting>
  <conditionalFormatting sqref="J18:J20">
    <cfRule type="cellIs" dxfId="323" priority="14" stopIfTrue="1" operator="between">
      <formula>200</formula>
      <formula>300</formula>
    </cfRule>
  </conditionalFormatting>
  <conditionalFormatting sqref="J26:J28">
    <cfRule type="cellIs" dxfId="322" priority="12" stopIfTrue="1" operator="between">
      <formula>200</formula>
      <formula>300</formula>
    </cfRule>
  </conditionalFormatting>
  <conditionalFormatting sqref="N10:N12">
    <cfRule type="cellIs" dxfId="321" priority="11" stopIfTrue="1" operator="between">
      <formula>200</formula>
      <formula>300</formula>
    </cfRule>
  </conditionalFormatting>
  <conditionalFormatting sqref="N14:N16">
    <cfRule type="cellIs" dxfId="320" priority="10" stopIfTrue="1" operator="between">
      <formula>200</formula>
      <formula>300</formula>
    </cfRule>
  </conditionalFormatting>
  <conditionalFormatting sqref="N18:N20">
    <cfRule type="cellIs" dxfId="319" priority="9" stopIfTrue="1" operator="between">
      <formula>200</formula>
      <formula>300</formula>
    </cfRule>
  </conditionalFormatting>
  <conditionalFormatting sqref="N22:N24">
    <cfRule type="cellIs" dxfId="318" priority="8" stopIfTrue="1" operator="between">
      <formula>200</formula>
      <formula>300</formula>
    </cfRule>
  </conditionalFormatting>
  <conditionalFormatting sqref="N26:N28">
    <cfRule type="cellIs" dxfId="317" priority="7" stopIfTrue="1" operator="between">
      <formula>200</formula>
      <formula>300</formula>
    </cfRule>
  </conditionalFormatting>
  <conditionalFormatting sqref="R10:R12">
    <cfRule type="cellIs" dxfId="316" priority="6" stopIfTrue="1" operator="between">
      <formula>200</formula>
      <formula>300</formula>
    </cfRule>
  </conditionalFormatting>
  <conditionalFormatting sqref="R14:R16">
    <cfRule type="cellIs" dxfId="315" priority="5" stopIfTrue="1" operator="between">
      <formula>200</formula>
      <formula>300</formula>
    </cfRule>
  </conditionalFormatting>
  <conditionalFormatting sqref="R18:R20">
    <cfRule type="cellIs" dxfId="314" priority="4" stopIfTrue="1" operator="between">
      <formula>200</formula>
      <formula>300</formula>
    </cfRule>
  </conditionalFormatting>
  <conditionalFormatting sqref="R22:R24">
    <cfRule type="cellIs" dxfId="313" priority="3" stopIfTrue="1" operator="between">
      <formula>200</formula>
      <formula>300</formula>
    </cfRule>
  </conditionalFormatting>
  <conditionalFormatting sqref="R26:R28">
    <cfRule type="cellIs" dxfId="312" priority="2" stopIfTrue="1" operator="between">
      <formula>200</formula>
      <formula>300</formula>
    </cfRule>
  </conditionalFormatting>
  <conditionalFormatting sqref="V26:V28 V22:V24 V18:V20 V14:V16 V10:V12">
    <cfRule type="cellIs" dxfId="311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zoomScale="70" zoomScaleNormal="70" workbookViewId="0"/>
  </sheetViews>
  <sheetFormatPr defaultColWidth="9.140625" defaultRowHeight="16.5" x14ac:dyDescent="0.25"/>
  <cols>
    <col min="1" max="1" width="0.85546875" style="1" customWidth="1"/>
    <col min="2" max="2" width="18.42578125" style="1" customWidth="1"/>
    <col min="3" max="3" width="11.28515625" style="1" customWidth="1"/>
    <col min="4" max="4" width="7.85546875" style="1" customWidth="1"/>
    <col min="5" max="5" width="6" style="69" hidden="1" customWidth="1"/>
    <col min="6" max="6" width="8.7109375" style="70" customWidth="1"/>
    <col min="7" max="7" width="7.85546875" style="1" customWidth="1"/>
    <col min="8" max="8" width="10.42578125" style="1" customWidth="1"/>
    <col min="9" max="9" width="6" style="1" hidden="1" customWidth="1"/>
    <col min="10" max="10" width="7" style="1" customWidth="1"/>
    <col min="11" max="11" width="6.42578125" style="1" bestFit="1" customWidth="1"/>
    <col min="12" max="12" width="12" style="1" customWidth="1"/>
    <col min="13" max="13" width="6" style="1" hidden="1" customWidth="1"/>
    <col min="14" max="14" width="6.7109375" style="1" customWidth="1"/>
    <col min="15" max="15" width="7.85546875" style="1" customWidth="1"/>
    <col min="16" max="16" width="12.140625" style="1" customWidth="1"/>
    <col min="17" max="17" width="6" style="1" hidden="1" customWidth="1"/>
    <col min="18" max="18" width="7.5703125" style="1" customWidth="1"/>
    <col min="19" max="19" width="7.85546875" style="1" customWidth="1"/>
    <col min="20" max="20" width="11.140625" style="1" customWidth="1"/>
    <col min="21" max="21" width="6" style="1" customWidth="1"/>
    <col min="22" max="22" width="8.7109375" style="1" customWidth="1"/>
    <col min="23" max="23" width="7.85546875" style="1" customWidth="1"/>
    <col min="24" max="24" width="10.7109375" style="1" customWidth="1"/>
    <col min="25" max="25" width="9.7109375" style="1" customWidth="1"/>
    <col min="26" max="26" width="7.28515625" style="1" customWidth="1"/>
    <col min="27" max="27" width="12.28515625" style="1" customWidth="1"/>
    <col min="28" max="28" width="10.42578125" style="1" customWidth="1"/>
    <col min="29" max="29" width="14.42578125" style="69" customWidth="1"/>
    <col min="30" max="16384" width="9.140625" style="1"/>
  </cols>
  <sheetData>
    <row r="1" spans="1:29" ht="22.5" x14ac:dyDescent="0.25">
      <c r="B1" s="2"/>
      <c r="C1" s="2"/>
      <c r="D1" s="3"/>
      <c r="E1" s="4"/>
      <c r="F1" s="5" t="s">
        <v>168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7" t="s">
        <v>87</v>
      </c>
      <c r="X1" s="8"/>
      <c r="Y1" s="8"/>
      <c r="Z1" s="8"/>
      <c r="AA1" s="3"/>
      <c r="AB1" s="3"/>
      <c r="AC1" s="4"/>
    </row>
    <row r="2" spans="1:29" ht="21" thickBot="1" x14ac:dyDescent="0.35">
      <c r="B2" s="9" t="s">
        <v>0</v>
      </c>
      <c r="C2" s="10"/>
      <c r="D2" s="10"/>
      <c r="E2" s="4"/>
      <c r="F2" s="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x14ac:dyDescent="0.25">
      <c r="B3" s="698" t="s">
        <v>1</v>
      </c>
      <c r="C3" s="699"/>
      <c r="D3" s="12" t="s">
        <v>2</v>
      </c>
      <c r="E3" s="13"/>
      <c r="F3" s="226" t="s">
        <v>3</v>
      </c>
      <c r="G3" s="700" t="s">
        <v>4</v>
      </c>
      <c r="H3" s="701"/>
      <c r="I3" s="15"/>
      <c r="J3" s="226" t="s">
        <v>5</v>
      </c>
      <c r="K3" s="700" t="s">
        <v>4</v>
      </c>
      <c r="L3" s="701"/>
      <c r="M3" s="16"/>
      <c r="N3" s="226" t="s">
        <v>6</v>
      </c>
      <c r="O3" s="700" t="s">
        <v>4</v>
      </c>
      <c r="P3" s="701"/>
      <c r="Q3" s="16"/>
      <c r="R3" s="226" t="s">
        <v>7</v>
      </c>
      <c r="S3" s="700" t="s">
        <v>4</v>
      </c>
      <c r="T3" s="701"/>
      <c r="U3" s="17"/>
      <c r="V3" s="226" t="s">
        <v>8</v>
      </c>
      <c r="W3" s="700" t="s">
        <v>4</v>
      </c>
      <c r="X3" s="701"/>
      <c r="Y3" s="226" t="s">
        <v>9</v>
      </c>
      <c r="Z3" s="18"/>
      <c r="AA3" s="19" t="s">
        <v>10</v>
      </c>
      <c r="AB3" s="20" t="s">
        <v>11</v>
      </c>
      <c r="AC3" s="21" t="s">
        <v>9</v>
      </c>
    </row>
    <row r="4" spans="1:29" ht="17.25" thickBot="1" x14ac:dyDescent="0.3">
      <c r="A4" s="22"/>
      <c r="B4" s="702" t="s">
        <v>12</v>
      </c>
      <c r="C4" s="703"/>
      <c r="D4" s="23"/>
      <c r="E4" s="24"/>
      <c r="F4" s="25" t="s">
        <v>13</v>
      </c>
      <c r="G4" s="696" t="s">
        <v>14</v>
      </c>
      <c r="H4" s="697"/>
      <c r="I4" s="26"/>
      <c r="J4" s="25" t="s">
        <v>13</v>
      </c>
      <c r="K4" s="696" t="s">
        <v>14</v>
      </c>
      <c r="L4" s="697"/>
      <c r="M4" s="25"/>
      <c r="N4" s="25" t="s">
        <v>13</v>
      </c>
      <c r="O4" s="696" t="s">
        <v>14</v>
      </c>
      <c r="P4" s="697"/>
      <c r="Q4" s="25"/>
      <c r="R4" s="25" t="s">
        <v>13</v>
      </c>
      <c r="S4" s="696" t="s">
        <v>14</v>
      </c>
      <c r="T4" s="697"/>
      <c r="U4" s="27"/>
      <c r="V4" s="25" t="s">
        <v>13</v>
      </c>
      <c r="W4" s="696" t="s">
        <v>14</v>
      </c>
      <c r="X4" s="697"/>
      <c r="Y4" s="28" t="s">
        <v>13</v>
      </c>
      <c r="Z4" s="29" t="s">
        <v>15</v>
      </c>
      <c r="AA4" s="30" t="s">
        <v>16</v>
      </c>
      <c r="AB4" s="31" t="s">
        <v>17</v>
      </c>
      <c r="AC4" s="32" t="s">
        <v>18</v>
      </c>
    </row>
    <row r="5" spans="1:29" ht="28.5" customHeight="1" x14ac:dyDescent="0.25">
      <c r="A5" s="22"/>
      <c r="B5" s="678" t="s">
        <v>19</v>
      </c>
      <c r="C5" s="679"/>
      <c r="D5" s="33">
        <f>SUM(D6:D8)</f>
        <v>56</v>
      </c>
      <c r="E5" s="34">
        <f>SUM(E6:E8)</f>
        <v>436</v>
      </c>
      <c r="F5" s="35">
        <f>SUM(F6:F8)</f>
        <v>492</v>
      </c>
      <c r="G5" s="36">
        <f>F25</f>
        <v>511</v>
      </c>
      <c r="H5" s="37" t="str">
        <f>B25</f>
        <v>HAT-auto</v>
      </c>
      <c r="I5" s="38">
        <f>SUM(I6:I8)</f>
        <v>480</v>
      </c>
      <c r="J5" s="39">
        <f>SUM(J6:J8)</f>
        <v>536</v>
      </c>
      <c r="K5" s="39">
        <f>J21</f>
        <v>640</v>
      </c>
      <c r="L5" s="40" t="str">
        <f>B21</f>
        <v>Noobel</v>
      </c>
      <c r="M5" s="41">
        <f>SUM(M6:M8)</f>
        <v>550</v>
      </c>
      <c r="N5" s="36">
        <f>SUM(N6:N8)</f>
        <v>606</v>
      </c>
      <c r="O5" s="36">
        <f>N17</f>
        <v>585</v>
      </c>
      <c r="P5" s="37" t="str">
        <f>B17</f>
        <v>Eesti Raudtee</v>
      </c>
      <c r="Q5" s="42">
        <f>SUM(Q6:Q8)</f>
        <v>448</v>
      </c>
      <c r="R5" s="36">
        <f>SUM(R6:R8)</f>
        <v>504</v>
      </c>
      <c r="S5" s="36">
        <f>R13</f>
        <v>512</v>
      </c>
      <c r="T5" s="37" t="str">
        <f>B13</f>
        <v>Assar</v>
      </c>
      <c r="U5" s="42">
        <f>SUM(U6:U8)</f>
        <v>469</v>
      </c>
      <c r="V5" s="36">
        <f>SUM(V6:V8)</f>
        <v>525</v>
      </c>
      <c r="W5" s="36">
        <f>V9</f>
        <v>569</v>
      </c>
      <c r="X5" s="37" t="str">
        <f>B9</f>
        <v>Latestoil</v>
      </c>
      <c r="Y5" s="43">
        <f>F5+J5+N5+R5+V5</f>
        <v>2663</v>
      </c>
      <c r="Z5" s="41">
        <f>SUM(Z6:Z8)</f>
        <v>2383</v>
      </c>
      <c r="AA5" s="44">
        <f>AVERAGE(AA6,AA7,AA8)</f>
        <v>177.53333333333333</v>
      </c>
      <c r="AB5" s="45">
        <f>AVERAGE(AB6,AB7,AB8)</f>
        <v>158.86666666666667</v>
      </c>
      <c r="AC5" s="663">
        <f>G6+K6+O6+S6+W6</f>
        <v>1</v>
      </c>
    </row>
    <row r="6" spans="1:29" ht="16.5" customHeight="1" x14ac:dyDescent="0.25">
      <c r="A6" s="46"/>
      <c r="B6" s="680" t="s">
        <v>99</v>
      </c>
      <c r="C6" s="681"/>
      <c r="D6" s="47">
        <v>3</v>
      </c>
      <c r="E6" s="48">
        <v>130</v>
      </c>
      <c r="F6" s="49">
        <f>E6+D6</f>
        <v>133</v>
      </c>
      <c r="G6" s="668">
        <v>0</v>
      </c>
      <c r="H6" s="669"/>
      <c r="I6" s="50">
        <v>163</v>
      </c>
      <c r="J6" s="51">
        <f>I6+D6</f>
        <v>166</v>
      </c>
      <c r="K6" s="668">
        <v>0</v>
      </c>
      <c r="L6" s="669"/>
      <c r="M6" s="50">
        <v>220</v>
      </c>
      <c r="N6" s="51">
        <f>M6+D6</f>
        <v>223</v>
      </c>
      <c r="O6" s="668">
        <v>1</v>
      </c>
      <c r="P6" s="669"/>
      <c r="Q6" s="50">
        <v>167</v>
      </c>
      <c r="R6" s="49">
        <f>Q6+D6</f>
        <v>170</v>
      </c>
      <c r="S6" s="668">
        <v>0</v>
      </c>
      <c r="T6" s="669"/>
      <c r="U6" s="48">
        <v>184</v>
      </c>
      <c r="V6" s="49">
        <f>U6+D6</f>
        <v>187</v>
      </c>
      <c r="W6" s="668">
        <v>0</v>
      </c>
      <c r="X6" s="669"/>
      <c r="Y6" s="51">
        <f>F6+J6+N6+R6+V6</f>
        <v>879</v>
      </c>
      <c r="Z6" s="50">
        <f>E6+I6+M6+Q6+U6</f>
        <v>864</v>
      </c>
      <c r="AA6" s="52">
        <f>AVERAGE(F6,J6,N6,R6,V6)</f>
        <v>175.8</v>
      </c>
      <c r="AB6" s="53">
        <f>AVERAGE(F6,J6,N6,R6,V6)-D6</f>
        <v>172.8</v>
      </c>
      <c r="AC6" s="664"/>
    </row>
    <row r="7" spans="1:29" s="22" customFormat="1" ht="15.75" customHeight="1" x14ac:dyDescent="0.2">
      <c r="A7" s="46"/>
      <c r="B7" s="680" t="s">
        <v>170</v>
      </c>
      <c r="C7" s="681"/>
      <c r="D7" s="47">
        <v>41</v>
      </c>
      <c r="E7" s="48">
        <v>130</v>
      </c>
      <c r="F7" s="49">
        <f t="shared" ref="F7:F8" si="0">E7+D7</f>
        <v>171</v>
      </c>
      <c r="G7" s="670"/>
      <c r="H7" s="671"/>
      <c r="I7" s="50">
        <v>134</v>
      </c>
      <c r="J7" s="51">
        <f t="shared" ref="J7:J8" si="1">I7+D7</f>
        <v>175</v>
      </c>
      <c r="K7" s="670"/>
      <c r="L7" s="671"/>
      <c r="M7" s="50">
        <v>166</v>
      </c>
      <c r="N7" s="51">
        <f t="shared" ref="N7:N8" si="2">M7+D7</f>
        <v>207</v>
      </c>
      <c r="O7" s="670"/>
      <c r="P7" s="671"/>
      <c r="Q7" s="48">
        <v>156</v>
      </c>
      <c r="R7" s="49">
        <f t="shared" ref="R7:R8" si="3">Q7+D7</f>
        <v>197</v>
      </c>
      <c r="S7" s="670"/>
      <c r="T7" s="671"/>
      <c r="U7" s="48">
        <v>104</v>
      </c>
      <c r="V7" s="49">
        <f t="shared" ref="V7:V8" si="4">U7+D7</f>
        <v>145</v>
      </c>
      <c r="W7" s="670"/>
      <c r="X7" s="671"/>
      <c r="Y7" s="51">
        <f>F7+J7+N7+R7+V7</f>
        <v>895</v>
      </c>
      <c r="Z7" s="50">
        <f>E7+I7+M7+Q7+U7</f>
        <v>690</v>
      </c>
      <c r="AA7" s="52">
        <f>AVERAGE(F7,J7,N7,R7,V7)</f>
        <v>179</v>
      </c>
      <c r="AB7" s="53">
        <f>AVERAGE(F7,J7,N7,R7,V7)-D7</f>
        <v>138</v>
      </c>
      <c r="AC7" s="664"/>
    </row>
    <row r="8" spans="1:29" s="22" customFormat="1" ht="16.5" customHeight="1" thickBot="1" x14ac:dyDescent="0.25">
      <c r="A8" s="46"/>
      <c r="B8" s="682" t="s">
        <v>98</v>
      </c>
      <c r="C8" s="683"/>
      <c r="D8" s="54">
        <v>12</v>
      </c>
      <c r="E8" s="55">
        <v>176</v>
      </c>
      <c r="F8" s="49">
        <f t="shared" si="0"/>
        <v>188</v>
      </c>
      <c r="G8" s="672"/>
      <c r="H8" s="673"/>
      <c r="I8" s="56">
        <v>183</v>
      </c>
      <c r="J8" s="51">
        <f t="shared" si="1"/>
        <v>195</v>
      </c>
      <c r="K8" s="672"/>
      <c r="L8" s="673"/>
      <c r="M8" s="50">
        <v>164</v>
      </c>
      <c r="N8" s="51">
        <f t="shared" si="2"/>
        <v>176</v>
      </c>
      <c r="O8" s="672"/>
      <c r="P8" s="673"/>
      <c r="Q8" s="48">
        <v>125</v>
      </c>
      <c r="R8" s="49">
        <f t="shared" si="3"/>
        <v>137</v>
      </c>
      <c r="S8" s="672"/>
      <c r="T8" s="673"/>
      <c r="U8" s="48">
        <v>181</v>
      </c>
      <c r="V8" s="49">
        <f t="shared" si="4"/>
        <v>193</v>
      </c>
      <c r="W8" s="672"/>
      <c r="X8" s="673"/>
      <c r="Y8" s="57">
        <f>F8+J8+N8+R8+V8</f>
        <v>889</v>
      </c>
      <c r="Z8" s="56">
        <f>E8+I8+M8+Q8+U8</f>
        <v>829</v>
      </c>
      <c r="AA8" s="58">
        <f>AVERAGE(F8,J8,N8,R8,V8)</f>
        <v>177.8</v>
      </c>
      <c r="AB8" s="59">
        <f>AVERAGE(F8,J8,N8,R8,V8)-D8</f>
        <v>165.8</v>
      </c>
      <c r="AC8" s="665"/>
    </row>
    <row r="9" spans="1:29" s="46" customFormat="1" ht="28.5" x14ac:dyDescent="0.2">
      <c r="B9" s="678" t="s">
        <v>37</v>
      </c>
      <c r="C9" s="679"/>
      <c r="D9" s="60">
        <f>SUM(D10:D12)</f>
        <v>60</v>
      </c>
      <c r="E9" s="34">
        <f>SUM(E10:E12)</f>
        <v>536</v>
      </c>
      <c r="F9" s="61">
        <f>SUM(F10:F12)</f>
        <v>596</v>
      </c>
      <c r="G9" s="61">
        <f>F21</f>
        <v>593</v>
      </c>
      <c r="H9" s="40" t="str">
        <f>B21</f>
        <v>Noobel</v>
      </c>
      <c r="I9" s="62">
        <f>SUM(I10:I12)</f>
        <v>436</v>
      </c>
      <c r="J9" s="61">
        <f>SUM(J10:J12)</f>
        <v>496</v>
      </c>
      <c r="K9" s="61">
        <f>J17</f>
        <v>547</v>
      </c>
      <c r="L9" s="40" t="str">
        <f>B17</f>
        <v>Eesti Raudtee</v>
      </c>
      <c r="M9" s="41">
        <f>SUM(M10:M12)</f>
        <v>534</v>
      </c>
      <c r="N9" s="65">
        <f>SUM(N10:N12)</f>
        <v>594</v>
      </c>
      <c r="O9" s="61">
        <f>N13</f>
        <v>556</v>
      </c>
      <c r="P9" s="40" t="str">
        <f>B13</f>
        <v>Assar</v>
      </c>
      <c r="Q9" s="41">
        <f>SUM(Q10:Q12)</f>
        <v>587</v>
      </c>
      <c r="R9" s="36">
        <f>SUM(R10:R12)</f>
        <v>647</v>
      </c>
      <c r="S9" s="61">
        <f>R25</f>
        <v>555</v>
      </c>
      <c r="T9" s="40" t="str">
        <f>B25</f>
        <v>HAT-auto</v>
      </c>
      <c r="U9" s="41">
        <f>SUM(U10:U12)</f>
        <v>509</v>
      </c>
      <c r="V9" s="63">
        <f>SUM(V10:V12)</f>
        <v>569</v>
      </c>
      <c r="W9" s="61">
        <f>V5</f>
        <v>525</v>
      </c>
      <c r="X9" s="40" t="str">
        <f>B5</f>
        <v>Dan Arpo</v>
      </c>
      <c r="Y9" s="43">
        <f>F9+J9+N9+R9+V9</f>
        <v>2902</v>
      </c>
      <c r="Z9" s="41">
        <f>SUM(Z10:Z12)</f>
        <v>2602</v>
      </c>
      <c r="AA9" s="64">
        <f>AVERAGE(AA10,AA11,AA12)</f>
        <v>193.4666666666667</v>
      </c>
      <c r="AB9" s="45">
        <f>AVERAGE(AB10,AB11,AB12)</f>
        <v>173.4666666666667</v>
      </c>
      <c r="AC9" s="663">
        <f>G10+K10+O10+S10+W10</f>
        <v>4</v>
      </c>
    </row>
    <row r="10" spans="1:29" s="46" customFormat="1" ht="15.75" customHeight="1" x14ac:dyDescent="0.2">
      <c r="B10" s="680" t="s">
        <v>169</v>
      </c>
      <c r="C10" s="681"/>
      <c r="D10" s="47">
        <v>14</v>
      </c>
      <c r="E10" s="48">
        <v>166</v>
      </c>
      <c r="F10" s="49">
        <f>E10+D10</f>
        <v>180</v>
      </c>
      <c r="G10" s="668">
        <v>1</v>
      </c>
      <c r="H10" s="669"/>
      <c r="I10" s="50">
        <v>141</v>
      </c>
      <c r="J10" s="51">
        <f>I10+D10</f>
        <v>155</v>
      </c>
      <c r="K10" s="668">
        <v>0</v>
      </c>
      <c r="L10" s="669"/>
      <c r="M10" s="50">
        <v>168</v>
      </c>
      <c r="N10" s="51">
        <f>M10+D10</f>
        <v>182</v>
      </c>
      <c r="O10" s="668">
        <v>1</v>
      </c>
      <c r="P10" s="669"/>
      <c r="Q10" s="50">
        <v>169</v>
      </c>
      <c r="R10" s="49">
        <f>Q10+D10</f>
        <v>183</v>
      </c>
      <c r="S10" s="668">
        <v>1</v>
      </c>
      <c r="T10" s="669"/>
      <c r="U10" s="50">
        <v>155</v>
      </c>
      <c r="V10" s="49">
        <f>U10+D10</f>
        <v>169</v>
      </c>
      <c r="W10" s="668">
        <v>1</v>
      </c>
      <c r="X10" s="669"/>
      <c r="Y10" s="51">
        <f t="shared" ref="Y10:Y15" si="5">F10+J10+N10+R10+V10</f>
        <v>869</v>
      </c>
      <c r="Z10" s="50">
        <f>E10+I10+M10+Q10+U10</f>
        <v>799</v>
      </c>
      <c r="AA10" s="52">
        <f>AVERAGE(F10,J10,N10,R10,V10)</f>
        <v>173.8</v>
      </c>
      <c r="AB10" s="53">
        <f>AVERAGE(F10,J10,N10,R10,V10)-D10</f>
        <v>159.80000000000001</v>
      </c>
      <c r="AC10" s="664"/>
    </row>
    <row r="11" spans="1:29" s="46" customFormat="1" ht="15.75" customHeight="1" x14ac:dyDescent="0.2">
      <c r="B11" s="680" t="s">
        <v>38</v>
      </c>
      <c r="C11" s="681"/>
      <c r="D11" s="47">
        <v>21</v>
      </c>
      <c r="E11" s="48">
        <v>195</v>
      </c>
      <c r="F11" s="49">
        <f t="shared" ref="F11:F12" si="6">E11+D11</f>
        <v>216</v>
      </c>
      <c r="G11" s="670"/>
      <c r="H11" s="671"/>
      <c r="I11" s="50">
        <v>158</v>
      </c>
      <c r="J11" s="51">
        <f t="shared" ref="J11:J12" si="7">I11+D11</f>
        <v>179</v>
      </c>
      <c r="K11" s="670"/>
      <c r="L11" s="671"/>
      <c r="M11" s="50">
        <v>159</v>
      </c>
      <c r="N11" s="51">
        <f t="shared" ref="N11:N12" si="8">M11+D11</f>
        <v>180</v>
      </c>
      <c r="O11" s="670"/>
      <c r="P11" s="671"/>
      <c r="Q11" s="48">
        <v>194</v>
      </c>
      <c r="R11" s="49">
        <f t="shared" ref="R11:R12" si="9">Q11+D11</f>
        <v>215</v>
      </c>
      <c r="S11" s="670"/>
      <c r="T11" s="671"/>
      <c r="U11" s="48">
        <v>171</v>
      </c>
      <c r="V11" s="49">
        <f t="shared" ref="V11:V12" si="10">U11+D11</f>
        <v>192</v>
      </c>
      <c r="W11" s="670"/>
      <c r="X11" s="671"/>
      <c r="Y11" s="51">
        <f t="shared" si="5"/>
        <v>982</v>
      </c>
      <c r="Z11" s="50">
        <f>E11+I11+M11+Q11+U11</f>
        <v>877</v>
      </c>
      <c r="AA11" s="52">
        <f>AVERAGE(F11,J11,N11,R11,V11)</f>
        <v>196.4</v>
      </c>
      <c r="AB11" s="53">
        <f>AVERAGE(F11,J11,N11,R11,V11)-D11</f>
        <v>175.4</v>
      </c>
      <c r="AC11" s="664"/>
    </row>
    <row r="12" spans="1:29" s="46" customFormat="1" ht="16.5" customHeight="1" thickBot="1" x14ac:dyDescent="0.25">
      <c r="B12" s="682" t="s">
        <v>39</v>
      </c>
      <c r="C12" s="683"/>
      <c r="D12" s="54">
        <v>25</v>
      </c>
      <c r="E12" s="55">
        <v>175</v>
      </c>
      <c r="F12" s="49">
        <f t="shared" si="6"/>
        <v>200</v>
      </c>
      <c r="G12" s="672"/>
      <c r="H12" s="673"/>
      <c r="I12" s="56">
        <v>137</v>
      </c>
      <c r="J12" s="51">
        <f t="shared" si="7"/>
        <v>162</v>
      </c>
      <c r="K12" s="672"/>
      <c r="L12" s="673"/>
      <c r="M12" s="50">
        <v>207</v>
      </c>
      <c r="N12" s="51">
        <f t="shared" si="8"/>
        <v>232</v>
      </c>
      <c r="O12" s="672"/>
      <c r="P12" s="673"/>
      <c r="Q12" s="48">
        <v>224</v>
      </c>
      <c r="R12" s="49">
        <f t="shared" si="9"/>
        <v>249</v>
      </c>
      <c r="S12" s="672"/>
      <c r="T12" s="673"/>
      <c r="U12" s="48">
        <v>183</v>
      </c>
      <c r="V12" s="49">
        <f t="shared" si="10"/>
        <v>208</v>
      </c>
      <c r="W12" s="672"/>
      <c r="X12" s="673"/>
      <c r="Y12" s="57">
        <f t="shared" si="5"/>
        <v>1051</v>
      </c>
      <c r="Z12" s="56">
        <f>E12+I12+M12+Q12+U12</f>
        <v>926</v>
      </c>
      <c r="AA12" s="58">
        <f>AVERAGE(F12,J12,N12,R12,V12)</f>
        <v>210.2</v>
      </c>
      <c r="AB12" s="59">
        <f>AVERAGE(F12,J12,N12,R12,V12)-D12</f>
        <v>185.2</v>
      </c>
      <c r="AC12" s="665"/>
    </row>
    <row r="13" spans="1:29" s="46" customFormat="1" ht="39" customHeight="1" x14ac:dyDescent="0.2">
      <c r="B13" s="749" t="s">
        <v>54</v>
      </c>
      <c r="C13" s="750"/>
      <c r="D13" s="60">
        <f>SUM(D14:D16)</f>
        <v>83</v>
      </c>
      <c r="E13" s="34">
        <f>SUM(E14:E16)</f>
        <v>548</v>
      </c>
      <c r="F13" s="61">
        <f>SUM(F14:F16)</f>
        <v>631</v>
      </c>
      <c r="G13" s="61">
        <f>F17</f>
        <v>558</v>
      </c>
      <c r="H13" s="40" t="str">
        <f>B17</f>
        <v>Eesti Raudtee</v>
      </c>
      <c r="I13" s="62">
        <f>SUM(I14:I16)</f>
        <v>488</v>
      </c>
      <c r="J13" s="61">
        <f>SUM(J14:J16)</f>
        <v>571</v>
      </c>
      <c r="K13" s="61">
        <f>J25</f>
        <v>519</v>
      </c>
      <c r="L13" s="40" t="str">
        <f>B25</f>
        <v>HAT-auto</v>
      </c>
      <c r="M13" s="41">
        <f>SUM(M14:M16)</f>
        <v>473</v>
      </c>
      <c r="N13" s="65">
        <f>SUM(N14:N16)</f>
        <v>556</v>
      </c>
      <c r="O13" s="61">
        <f>N9</f>
        <v>594</v>
      </c>
      <c r="P13" s="40" t="str">
        <f>B9</f>
        <v>Latestoil</v>
      </c>
      <c r="Q13" s="41">
        <f>SUM(Q14:Q16)</f>
        <v>429</v>
      </c>
      <c r="R13" s="63">
        <f>SUM(R14:R16)</f>
        <v>512</v>
      </c>
      <c r="S13" s="61">
        <f>R5</f>
        <v>504</v>
      </c>
      <c r="T13" s="40" t="str">
        <f>B5</f>
        <v>Dan Arpo</v>
      </c>
      <c r="U13" s="41">
        <f>SUM(U14:U16)</f>
        <v>533</v>
      </c>
      <c r="V13" s="65">
        <f>SUM(V14:V16)</f>
        <v>616</v>
      </c>
      <c r="W13" s="61">
        <f>V21</f>
        <v>552</v>
      </c>
      <c r="X13" s="40" t="str">
        <f>B21</f>
        <v>Noobel</v>
      </c>
      <c r="Y13" s="43">
        <f t="shared" si="5"/>
        <v>2886</v>
      </c>
      <c r="Z13" s="41">
        <f>SUM(Z14:Z16)</f>
        <v>2471</v>
      </c>
      <c r="AA13" s="64">
        <f>AVERAGE(AA14,AA15,AA16)</f>
        <v>192.4</v>
      </c>
      <c r="AB13" s="45">
        <f>AVERAGE(AB14,AB15,AB16)</f>
        <v>164.73333333333332</v>
      </c>
      <c r="AC13" s="663">
        <f>G14+K14+O14+S14+W14</f>
        <v>4</v>
      </c>
    </row>
    <row r="14" spans="1:29" s="46" customFormat="1" ht="15.75" customHeight="1" x14ac:dyDescent="0.2">
      <c r="B14" s="719" t="s">
        <v>29</v>
      </c>
      <c r="C14" s="720"/>
      <c r="D14" s="47">
        <v>35</v>
      </c>
      <c r="E14" s="48">
        <v>144</v>
      </c>
      <c r="F14" s="49">
        <f>E14+D14</f>
        <v>179</v>
      </c>
      <c r="G14" s="668">
        <v>1</v>
      </c>
      <c r="H14" s="669"/>
      <c r="I14" s="50">
        <v>189</v>
      </c>
      <c r="J14" s="51">
        <f>I14+D14</f>
        <v>224</v>
      </c>
      <c r="K14" s="668">
        <v>1</v>
      </c>
      <c r="L14" s="669"/>
      <c r="M14" s="50">
        <v>160</v>
      </c>
      <c r="N14" s="51">
        <f>M14+D14</f>
        <v>195</v>
      </c>
      <c r="O14" s="668">
        <v>0</v>
      </c>
      <c r="P14" s="669"/>
      <c r="Q14" s="50">
        <v>143</v>
      </c>
      <c r="R14" s="49">
        <f>Q14+D14</f>
        <v>178</v>
      </c>
      <c r="S14" s="668">
        <v>1</v>
      </c>
      <c r="T14" s="669"/>
      <c r="U14" s="50">
        <v>169</v>
      </c>
      <c r="V14" s="49">
        <f>U14+D14</f>
        <v>204</v>
      </c>
      <c r="W14" s="668">
        <v>1</v>
      </c>
      <c r="X14" s="669"/>
      <c r="Y14" s="51">
        <f t="shared" si="5"/>
        <v>980</v>
      </c>
      <c r="Z14" s="50">
        <f>E14+I14+M14+Q14+U14</f>
        <v>805</v>
      </c>
      <c r="AA14" s="52">
        <f>AVERAGE(F14,J14,N14,R14,V14)</f>
        <v>196</v>
      </c>
      <c r="AB14" s="53">
        <f>AVERAGE(F14,J14,N14,R14,V14)-D14</f>
        <v>161</v>
      </c>
      <c r="AC14" s="664"/>
    </row>
    <row r="15" spans="1:29" s="46" customFormat="1" ht="15.75" customHeight="1" x14ac:dyDescent="0.2">
      <c r="B15" s="719" t="s">
        <v>171</v>
      </c>
      <c r="C15" s="720"/>
      <c r="D15" s="47">
        <v>30</v>
      </c>
      <c r="E15" s="48">
        <v>179</v>
      </c>
      <c r="F15" s="49">
        <f t="shared" ref="F15:F16" si="11">E15+D15</f>
        <v>209</v>
      </c>
      <c r="G15" s="670"/>
      <c r="H15" s="671"/>
      <c r="I15" s="48">
        <v>127</v>
      </c>
      <c r="J15" s="51">
        <f t="shared" ref="J15:J16" si="12">I15+D15</f>
        <v>157</v>
      </c>
      <c r="K15" s="670"/>
      <c r="L15" s="671"/>
      <c r="M15" s="48">
        <v>155</v>
      </c>
      <c r="N15" s="51">
        <f t="shared" ref="N15:N16" si="13">M15+D15</f>
        <v>185</v>
      </c>
      <c r="O15" s="670"/>
      <c r="P15" s="671"/>
      <c r="Q15" s="48">
        <v>140</v>
      </c>
      <c r="R15" s="49">
        <f t="shared" ref="R15:R16" si="14">Q15+D15</f>
        <v>170</v>
      </c>
      <c r="S15" s="670"/>
      <c r="T15" s="671"/>
      <c r="U15" s="48">
        <v>154</v>
      </c>
      <c r="V15" s="49">
        <f t="shared" ref="V15:V16" si="15">U15+D15</f>
        <v>184</v>
      </c>
      <c r="W15" s="670"/>
      <c r="X15" s="671"/>
      <c r="Y15" s="51">
        <f t="shared" si="5"/>
        <v>905</v>
      </c>
      <c r="Z15" s="50">
        <f>E15+I15+M15+Q15+U15</f>
        <v>755</v>
      </c>
      <c r="AA15" s="52">
        <f>AVERAGE(F15,J15,N15,R15,V15)</f>
        <v>181</v>
      </c>
      <c r="AB15" s="53">
        <f>AVERAGE(F15,J15,N15,R15,V15)-D15</f>
        <v>151</v>
      </c>
      <c r="AC15" s="664"/>
    </row>
    <row r="16" spans="1:29" s="46" customFormat="1" ht="16.5" customHeight="1" thickBot="1" x14ac:dyDescent="0.25">
      <c r="B16" s="721" t="s">
        <v>58</v>
      </c>
      <c r="C16" s="722"/>
      <c r="D16" s="54">
        <v>18</v>
      </c>
      <c r="E16" s="55">
        <v>225</v>
      </c>
      <c r="F16" s="49">
        <f t="shared" si="11"/>
        <v>243</v>
      </c>
      <c r="G16" s="672"/>
      <c r="H16" s="673"/>
      <c r="I16" s="48">
        <v>172</v>
      </c>
      <c r="J16" s="51">
        <f t="shared" si="12"/>
        <v>190</v>
      </c>
      <c r="K16" s="672"/>
      <c r="L16" s="673"/>
      <c r="M16" s="48">
        <v>158</v>
      </c>
      <c r="N16" s="51">
        <f t="shared" si="13"/>
        <v>176</v>
      </c>
      <c r="O16" s="672"/>
      <c r="P16" s="673"/>
      <c r="Q16" s="48">
        <v>146</v>
      </c>
      <c r="R16" s="49">
        <f t="shared" si="14"/>
        <v>164</v>
      </c>
      <c r="S16" s="672"/>
      <c r="T16" s="673"/>
      <c r="U16" s="48">
        <v>210</v>
      </c>
      <c r="V16" s="49">
        <f t="shared" si="15"/>
        <v>228</v>
      </c>
      <c r="W16" s="672"/>
      <c r="X16" s="673"/>
      <c r="Y16" s="57">
        <f>F16+J16+N16+R16+V16</f>
        <v>1001</v>
      </c>
      <c r="Z16" s="56">
        <f>E16+I16+M16+Q16+U16</f>
        <v>911</v>
      </c>
      <c r="AA16" s="58">
        <f>AVERAGE(F16,J16,N16,R16,V16)</f>
        <v>200.2</v>
      </c>
      <c r="AB16" s="59">
        <f>AVERAGE(F16,J16,N16,R16,V16)-D16</f>
        <v>182.2</v>
      </c>
      <c r="AC16" s="665"/>
    </row>
    <row r="17" spans="2:29" s="46" customFormat="1" ht="45" customHeight="1" thickBot="1" x14ac:dyDescent="0.25">
      <c r="B17" s="690" t="s">
        <v>20</v>
      </c>
      <c r="C17" s="691"/>
      <c r="D17" s="60">
        <f>SUM(D18:D20)</f>
        <v>73</v>
      </c>
      <c r="E17" s="34">
        <f>SUM(E18:E20)</f>
        <v>485</v>
      </c>
      <c r="F17" s="61">
        <f>SUM(F18:F20)</f>
        <v>558</v>
      </c>
      <c r="G17" s="61">
        <f>F13</f>
        <v>631</v>
      </c>
      <c r="H17" s="40" t="str">
        <f>B13</f>
        <v>Assar</v>
      </c>
      <c r="I17" s="66">
        <f>SUM(I18:I20)</f>
        <v>474</v>
      </c>
      <c r="J17" s="61">
        <f>SUM(J18:J20)</f>
        <v>547</v>
      </c>
      <c r="K17" s="61">
        <f>J9</f>
        <v>496</v>
      </c>
      <c r="L17" s="40" t="str">
        <f>B9</f>
        <v>Latestoil</v>
      </c>
      <c r="M17" s="42">
        <f>SUM(M18:M20)</f>
        <v>512</v>
      </c>
      <c r="N17" s="63">
        <f>SUM(N18:N20)</f>
        <v>585</v>
      </c>
      <c r="O17" s="61">
        <f>N5</f>
        <v>606</v>
      </c>
      <c r="P17" s="40" t="str">
        <f>B5</f>
        <v>Dan Arpo</v>
      </c>
      <c r="Q17" s="41">
        <f>SUM(Q18:Q20)</f>
        <v>507</v>
      </c>
      <c r="R17" s="63">
        <f>SUM(R18:R20)</f>
        <v>580</v>
      </c>
      <c r="S17" s="61">
        <f>R21</f>
        <v>642</v>
      </c>
      <c r="T17" s="40" t="str">
        <f>B21</f>
        <v>Noobel</v>
      </c>
      <c r="U17" s="41">
        <f>SUM(U18:U20)</f>
        <v>405</v>
      </c>
      <c r="V17" s="63">
        <f>SUM(V18:V20)</f>
        <v>478</v>
      </c>
      <c r="W17" s="61">
        <f>V25</f>
        <v>495</v>
      </c>
      <c r="X17" s="40" t="str">
        <f>B25</f>
        <v>HAT-auto</v>
      </c>
      <c r="Y17" s="43">
        <f t="shared" ref="Y17:Y28" si="16">F17+J17+N17+R17+V17</f>
        <v>2748</v>
      </c>
      <c r="Z17" s="41">
        <f>SUM(Z18:Z20)</f>
        <v>2383</v>
      </c>
      <c r="AA17" s="64">
        <f>AVERAGE(AA18,AA19,AA20)</f>
        <v>183.19999999999996</v>
      </c>
      <c r="AB17" s="45">
        <f>AVERAGE(AB18,AB19,AB20)</f>
        <v>158.86666666666665</v>
      </c>
      <c r="AC17" s="663">
        <f>G18+K18+O18+S18+W18</f>
        <v>1</v>
      </c>
    </row>
    <row r="18" spans="2:29" s="46" customFormat="1" ht="15.75" customHeight="1" x14ac:dyDescent="0.2">
      <c r="B18" s="692" t="s">
        <v>103</v>
      </c>
      <c r="C18" s="693"/>
      <c r="D18" s="47">
        <v>36</v>
      </c>
      <c r="E18" s="48">
        <v>121</v>
      </c>
      <c r="F18" s="49">
        <f>E18+D18</f>
        <v>157</v>
      </c>
      <c r="G18" s="668">
        <v>0</v>
      </c>
      <c r="H18" s="669"/>
      <c r="I18" s="50">
        <v>187</v>
      </c>
      <c r="J18" s="51">
        <f>I18+D18</f>
        <v>223</v>
      </c>
      <c r="K18" s="668">
        <v>1</v>
      </c>
      <c r="L18" s="669"/>
      <c r="M18" s="50">
        <v>154</v>
      </c>
      <c r="N18" s="51">
        <f>M18+D18</f>
        <v>190</v>
      </c>
      <c r="O18" s="668">
        <v>0</v>
      </c>
      <c r="P18" s="669"/>
      <c r="Q18" s="50">
        <v>137</v>
      </c>
      <c r="R18" s="49">
        <f>Q18+D18</f>
        <v>173</v>
      </c>
      <c r="S18" s="668">
        <v>0</v>
      </c>
      <c r="T18" s="669"/>
      <c r="U18" s="50">
        <v>104</v>
      </c>
      <c r="V18" s="49">
        <f>U18+D18</f>
        <v>140</v>
      </c>
      <c r="W18" s="668">
        <v>0</v>
      </c>
      <c r="X18" s="669"/>
      <c r="Y18" s="51">
        <f t="shared" si="16"/>
        <v>883</v>
      </c>
      <c r="Z18" s="50">
        <f>E18+I18+M18+Q18+U18</f>
        <v>703</v>
      </c>
      <c r="AA18" s="52">
        <f>AVERAGE(F18,J18,N18,R18,V18)</f>
        <v>176.6</v>
      </c>
      <c r="AB18" s="53">
        <f>AVERAGE(F18,J18,N18,R18,V18)-D18</f>
        <v>140.6</v>
      </c>
      <c r="AC18" s="664"/>
    </row>
    <row r="19" spans="2:29" s="46" customFormat="1" ht="15.75" customHeight="1" x14ac:dyDescent="0.2">
      <c r="B19" s="694" t="s">
        <v>105</v>
      </c>
      <c r="C19" s="695"/>
      <c r="D19" s="71">
        <v>23</v>
      </c>
      <c r="E19" s="48">
        <v>180</v>
      </c>
      <c r="F19" s="49">
        <f t="shared" ref="F19:F20" si="17">E19+D19</f>
        <v>203</v>
      </c>
      <c r="G19" s="670"/>
      <c r="H19" s="671"/>
      <c r="I19" s="48">
        <v>153</v>
      </c>
      <c r="J19" s="51">
        <f t="shared" ref="J19:J20" si="18">I19+D19</f>
        <v>176</v>
      </c>
      <c r="K19" s="670"/>
      <c r="L19" s="671"/>
      <c r="M19" s="48">
        <v>170</v>
      </c>
      <c r="N19" s="51">
        <f t="shared" ref="N19:N20" si="19">M19+D19</f>
        <v>193</v>
      </c>
      <c r="O19" s="670"/>
      <c r="P19" s="671"/>
      <c r="Q19" s="48">
        <v>189</v>
      </c>
      <c r="R19" s="49">
        <f t="shared" ref="R19:R20" si="20">Q19+D19</f>
        <v>212</v>
      </c>
      <c r="S19" s="670"/>
      <c r="T19" s="671"/>
      <c r="U19" s="48">
        <v>142</v>
      </c>
      <c r="V19" s="49">
        <f t="shared" ref="V19:V20" si="21">U19+D19</f>
        <v>165</v>
      </c>
      <c r="W19" s="670"/>
      <c r="X19" s="671"/>
      <c r="Y19" s="51">
        <f t="shared" si="16"/>
        <v>949</v>
      </c>
      <c r="Z19" s="50">
        <f>E19+I19+M19+Q19+U19</f>
        <v>834</v>
      </c>
      <c r="AA19" s="52">
        <f>AVERAGE(F19,J19,N19,R19,V19)</f>
        <v>189.8</v>
      </c>
      <c r="AB19" s="53">
        <f>AVERAGE(F19,J19,N19,R19,V19)-D19</f>
        <v>166.8</v>
      </c>
      <c r="AC19" s="664"/>
    </row>
    <row r="20" spans="2:29" s="46" customFormat="1" ht="16.5" customHeight="1" thickBot="1" x14ac:dyDescent="0.25">
      <c r="B20" s="682" t="s">
        <v>104</v>
      </c>
      <c r="C20" s="683"/>
      <c r="D20" s="54">
        <v>14</v>
      </c>
      <c r="E20" s="55">
        <v>184</v>
      </c>
      <c r="F20" s="49">
        <f t="shared" si="17"/>
        <v>198</v>
      </c>
      <c r="G20" s="672"/>
      <c r="H20" s="673"/>
      <c r="I20" s="48">
        <v>134</v>
      </c>
      <c r="J20" s="51">
        <f t="shared" si="18"/>
        <v>148</v>
      </c>
      <c r="K20" s="672"/>
      <c r="L20" s="673"/>
      <c r="M20" s="48">
        <v>188</v>
      </c>
      <c r="N20" s="51">
        <f t="shared" si="19"/>
        <v>202</v>
      </c>
      <c r="O20" s="672"/>
      <c r="P20" s="673"/>
      <c r="Q20" s="48">
        <v>181</v>
      </c>
      <c r="R20" s="49">
        <f t="shared" si="20"/>
        <v>195</v>
      </c>
      <c r="S20" s="672"/>
      <c r="T20" s="673"/>
      <c r="U20" s="48">
        <v>159</v>
      </c>
      <c r="V20" s="49">
        <f t="shared" si="21"/>
        <v>173</v>
      </c>
      <c r="W20" s="672"/>
      <c r="X20" s="673"/>
      <c r="Y20" s="57">
        <f t="shared" si="16"/>
        <v>916</v>
      </c>
      <c r="Z20" s="56">
        <f>E20+I20+M20+Q20+U20</f>
        <v>846</v>
      </c>
      <c r="AA20" s="58">
        <f>AVERAGE(F20,J20,N20,R20,V20)</f>
        <v>183.2</v>
      </c>
      <c r="AB20" s="59">
        <f>AVERAGE(F20,J20,N20,R20,V20)-D20</f>
        <v>169.2</v>
      </c>
      <c r="AC20" s="665"/>
    </row>
    <row r="21" spans="2:29" s="46" customFormat="1" ht="28.5" customHeight="1" x14ac:dyDescent="0.2">
      <c r="B21" s="678" t="s">
        <v>30</v>
      </c>
      <c r="C21" s="679"/>
      <c r="D21" s="33">
        <f>SUM(D22:D24)</f>
        <v>53</v>
      </c>
      <c r="E21" s="34">
        <f>SUM(E22:E24)</f>
        <v>540</v>
      </c>
      <c r="F21" s="61">
        <f>SUM(F22:F24)</f>
        <v>593</v>
      </c>
      <c r="G21" s="61">
        <f>F9</f>
        <v>596</v>
      </c>
      <c r="H21" s="40" t="str">
        <f>B9</f>
        <v>Latestoil</v>
      </c>
      <c r="I21" s="62">
        <f>SUM(I22:I24)</f>
        <v>587</v>
      </c>
      <c r="J21" s="61">
        <f>SUM(J22:J24)</f>
        <v>640</v>
      </c>
      <c r="K21" s="61">
        <f>J5</f>
        <v>536</v>
      </c>
      <c r="L21" s="40" t="str">
        <f>B5</f>
        <v>Dan Arpo</v>
      </c>
      <c r="M21" s="41">
        <f>SUM(M22:M24)</f>
        <v>450</v>
      </c>
      <c r="N21" s="65">
        <f>SUM(N22:N24)</f>
        <v>503</v>
      </c>
      <c r="O21" s="61">
        <f>N25</f>
        <v>591</v>
      </c>
      <c r="P21" s="40" t="str">
        <f>B25</f>
        <v>HAT-auto</v>
      </c>
      <c r="Q21" s="41">
        <f>SUM(Q22:Q24)</f>
        <v>589</v>
      </c>
      <c r="R21" s="65">
        <f>SUM(R22:R24)</f>
        <v>642</v>
      </c>
      <c r="S21" s="61">
        <f>R17</f>
        <v>580</v>
      </c>
      <c r="T21" s="40" t="str">
        <f>B17</f>
        <v>Eesti Raudtee</v>
      </c>
      <c r="U21" s="41">
        <f>SUM(U22:U24)</f>
        <v>499</v>
      </c>
      <c r="V21" s="65">
        <f>SUM(V22:V24)</f>
        <v>552</v>
      </c>
      <c r="W21" s="61">
        <f>V13</f>
        <v>616</v>
      </c>
      <c r="X21" s="40" t="str">
        <f>B13</f>
        <v>Assar</v>
      </c>
      <c r="Y21" s="43">
        <f t="shared" si="16"/>
        <v>2930</v>
      </c>
      <c r="Z21" s="41">
        <f>SUM(Z22:Z24)</f>
        <v>2665</v>
      </c>
      <c r="AA21" s="64">
        <f>AVERAGE(AA22,AA23,AA24)</f>
        <v>195.33333333333334</v>
      </c>
      <c r="AB21" s="45">
        <f>AVERAGE(AB22,AB23,AB24)</f>
        <v>177.66666666666666</v>
      </c>
      <c r="AC21" s="663">
        <f>G22+K22+O22+S22+W22</f>
        <v>2</v>
      </c>
    </row>
    <row r="22" spans="2:29" s="46" customFormat="1" ht="15.75" customHeight="1" x14ac:dyDescent="0.2">
      <c r="B22" s="680" t="s">
        <v>122</v>
      </c>
      <c r="C22" s="681"/>
      <c r="D22" s="47">
        <v>30</v>
      </c>
      <c r="E22" s="48">
        <v>158</v>
      </c>
      <c r="F22" s="49">
        <f>E22+D22</f>
        <v>188</v>
      </c>
      <c r="G22" s="668">
        <v>0</v>
      </c>
      <c r="H22" s="669"/>
      <c r="I22" s="50">
        <v>160</v>
      </c>
      <c r="J22" s="51">
        <f>I22+D22</f>
        <v>190</v>
      </c>
      <c r="K22" s="668">
        <v>1</v>
      </c>
      <c r="L22" s="669"/>
      <c r="M22" s="50">
        <v>156</v>
      </c>
      <c r="N22" s="51">
        <f>M22+D22</f>
        <v>186</v>
      </c>
      <c r="O22" s="668">
        <v>0</v>
      </c>
      <c r="P22" s="669"/>
      <c r="Q22" s="50">
        <v>191</v>
      </c>
      <c r="R22" s="49">
        <f>Q22+D22</f>
        <v>221</v>
      </c>
      <c r="S22" s="668">
        <v>1</v>
      </c>
      <c r="T22" s="669"/>
      <c r="U22" s="50">
        <v>159</v>
      </c>
      <c r="V22" s="49">
        <f>U22+D22</f>
        <v>189</v>
      </c>
      <c r="W22" s="668">
        <v>0</v>
      </c>
      <c r="X22" s="669"/>
      <c r="Y22" s="51">
        <f t="shared" si="16"/>
        <v>974</v>
      </c>
      <c r="Z22" s="50">
        <f>E22+I22+M22+Q22+U22</f>
        <v>824</v>
      </c>
      <c r="AA22" s="52">
        <f>AVERAGE(F22,J22,N22,R22,V22)</f>
        <v>194.8</v>
      </c>
      <c r="AB22" s="53">
        <f>AVERAGE(F22,J22,N22,R22,V22)-D22</f>
        <v>164.8</v>
      </c>
      <c r="AC22" s="664"/>
    </row>
    <row r="23" spans="2:29" s="46" customFormat="1" ht="15.75" customHeight="1" x14ac:dyDescent="0.2">
      <c r="B23" s="680" t="s">
        <v>123</v>
      </c>
      <c r="C23" s="681"/>
      <c r="D23" s="47">
        <v>0</v>
      </c>
      <c r="E23" s="48">
        <v>213</v>
      </c>
      <c r="F23" s="49">
        <f t="shared" ref="F23:F24" si="22">E23+D23</f>
        <v>213</v>
      </c>
      <c r="G23" s="670"/>
      <c r="H23" s="671"/>
      <c r="I23" s="48">
        <v>190</v>
      </c>
      <c r="J23" s="51">
        <f t="shared" ref="J23:J24" si="23">I23+D23</f>
        <v>190</v>
      </c>
      <c r="K23" s="670"/>
      <c r="L23" s="671"/>
      <c r="M23" s="48">
        <v>167</v>
      </c>
      <c r="N23" s="51">
        <f t="shared" ref="N23:N24" si="24">M23+D23</f>
        <v>167</v>
      </c>
      <c r="O23" s="670"/>
      <c r="P23" s="671"/>
      <c r="Q23" s="48">
        <v>218</v>
      </c>
      <c r="R23" s="49">
        <f t="shared" ref="R23:R24" si="25">Q23+D23</f>
        <v>218</v>
      </c>
      <c r="S23" s="670"/>
      <c r="T23" s="671"/>
      <c r="U23" s="48">
        <v>189</v>
      </c>
      <c r="V23" s="49">
        <f t="shared" ref="V23:V24" si="26">U23+D23</f>
        <v>189</v>
      </c>
      <c r="W23" s="670"/>
      <c r="X23" s="671"/>
      <c r="Y23" s="51">
        <f t="shared" si="16"/>
        <v>977</v>
      </c>
      <c r="Z23" s="50">
        <f>E23+I23+M23+Q23+U23</f>
        <v>977</v>
      </c>
      <c r="AA23" s="52">
        <f>AVERAGE(F23,J23,N23,R23,V23)</f>
        <v>195.4</v>
      </c>
      <c r="AB23" s="53">
        <f>AVERAGE(F23,J23,N23,R23,V23)-D23</f>
        <v>195.4</v>
      </c>
      <c r="AC23" s="664"/>
    </row>
    <row r="24" spans="2:29" s="46" customFormat="1" ht="16.5" customHeight="1" thickBot="1" x14ac:dyDescent="0.25">
      <c r="B24" s="682" t="s">
        <v>124</v>
      </c>
      <c r="C24" s="683"/>
      <c r="D24" s="54">
        <v>23</v>
      </c>
      <c r="E24" s="55">
        <v>169</v>
      </c>
      <c r="F24" s="49">
        <f t="shared" si="22"/>
        <v>192</v>
      </c>
      <c r="G24" s="672"/>
      <c r="H24" s="673"/>
      <c r="I24" s="48">
        <v>237</v>
      </c>
      <c r="J24" s="51">
        <f t="shared" si="23"/>
        <v>260</v>
      </c>
      <c r="K24" s="672"/>
      <c r="L24" s="673"/>
      <c r="M24" s="48">
        <v>127</v>
      </c>
      <c r="N24" s="51">
        <f t="shared" si="24"/>
        <v>150</v>
      </c>
      <c r="O24" s="672"/>
      <c r="P24" s="673"/>
      <c r="Q24" s="48">
        <v>180</v>
      </c>
      <c r="R24" s="49">
        <f t="shared" si="25"/>
        <v>203</v>
      </c>
      <c r="S24" s="672"/>
      <c r="T24" s="673"/>
      <c r="U24" s="48">
        <v>151</v>
      </c>
      <c r="V24" s="49">
        <f t="shared" si="26"/>
        <v>174</v>
      </c>
      <c r="W24" s="672"/>
      <c r="X24" s="673"/>
      <c r="Y24" s="57">
        <f t="shared" si="16"/>
        <v>979</v>
      </c>
      <c r="Z24" s="56">
        <f>E24+I24+M24+Q24+U24</f>
        <v>864</v>
      </c>
      <c r="AA24" s="58">
        <f>AVERAGE(F24,J24,N24,R24,V24)</f>
        <v>195.8</v>
      </c>
      <c r="AB24" s="59">
        <f>AVERAGE(F24,J24,N24,R24,V24)-D24</f>
        <v>172.8</v>
      </c>
      <c r="AC24" s="665"/>
    </row>
    <row r="25" spans="2:29" s="46" customFormat="1" ht="40.5" customHeight="1" x14ac:dyDescent="0.2">
      <c r="B25" s="712" t="s">
        <v>35</v>
      </c>
      <c r="C25" s="713"/>
      <c r="D25" s="67">
        <f>SUM(D26:D28)</f>
        <v>145</v>
      </c>
      <c r="E25" s="34">
        <f>SUM(E26:E28)</f>
        <v>366</v>
      </c>
      <c r="F25" s="61">
        <f>SUM(F26:F28)</f>
        <v>511</v>
      </c>
      <c r="G25" s="61">
        <f>F5</f>
        <v>492</v>
      </c>
      <c r="H25" s="40" t="str">
        <f>B5</f>
        <v>Dan Arpo</v>
      </c>
      <c r="I25" s="62">
        <f>SUM(I26:I28)</f>
        <v>374</v>
      </c>
      <c r="J25" s="61">
        <f>SUM(J26:J28)</f>
        <v>519</v>
      </c>
      <c r="K25" s="61">
        <f>J13</f>
        <v>571</v>
      </c>
      <c r="L25" s="40" t="str">
        <f>B13</f>
        <v>Assar</v>
      </c>
      <c r="M25" s="42">
        <f>SUM(M26:M28)</f>
        <v>446</v>
      </c>
      <c r="N25" s="63">
        <f>SUM(N26:N28)</f>
        <v>591</v>
      </c>
      <c r="O25" s="61">
        <f>N21</f>
        <v>503</v>
      </c>
      <c r="P25" s="40" t="str">
        <f>B21</f>
        <v>Noobel</v>
      </c>
      <c r="Q25" s="41">
        <f>SUM(Q26:Q28)</f>
        <v>410</v>
      </c>
      <c r="R25" s="63">
        <f>SUM(R26:R28)</f>
        <v>555</v>
      </c>
      <c r="S25" s="61">
        <f>R9</f>
        <v>647</v>
      </c>
      <c r="T25" s="40" t="str">
        <f>B9</f>
        <v>Latestoil</v>
      </c>
      <c r="U25" s="41">
        <f>SUM(U26:U28)</f>
        <v>350</v>
      </c>
      <c r="V25" s="63">
        <f>SUM(V26:V28)</f>
        <v>495</v>
      </c>
      <c r="W25" s="61">
        <f>V17</f>
        <v>478</v>
      </c>
      <c r="X25" s="40" t="str">
        <f>B17</f>
        <v>Eesti Raudtee</v>
      </c>
      <c r="Y25" s="43">
        <f t="shared" si="16"/>
        <v>2671</v>
      </c>
      <c r="Z25" s="41">
        <f>SUM(Z26:Z28)</f>
        <v>1946</v>
      </c>
      <c r="AA25" s="64">
        <f>AVERAGE(AA26,AA27,AA28)</f>
        <v>178.06666666666669</v>
      </c>
      <c r="AB25" s="45">
        <f>AVERAGE(AB26,AB27,AB28)</f>
        <v>129.73333333333335</v>
      </c>
      <c r="AC25" s="663">
        <f>G26+K26+O26+S26+W26</f>
        <v>3</v>
      </c>
    </row>
    <row r="26" spans="2:29" s="46" customFormat="1" ht="15.75" customHeight="1" x14ac:dyDescent="0.2">
      <c r="B26" s="680" t="s">
        <v>172</v>
      </c>
      <c r="C26" s="681"/>
      <c r="D26" s="47">
        <v>49</v>
      </c>
      <c r="E26" s="48">
        <v>97</v>
      </c>
      <c r="F26" s="49">
        <f>E26+D26</f>
        <v>146</v>
      </c>
      <c r="G26" s="668">
        <v>1</v>
      </c>
      <c r="H26" s="669"/>
      <c r="I26" s="50">
        <v>105</v>
      </c>
      <c r="J26" s="51">
        <f>I26+D26</f>
        <v>154</v>
      </c>
      <c r="K26" s="668">
        <v>0</v>
      </c>
      <c r="L26" s="669"/>
      <c r="M26" s="50">
        <v>166</v>
      </c>
      <c r="N26" s="51">
        <f>M26+D26</f>
        <v>215</v>
      </c>
      <c r="O26" s="668">
        <v>1</v>
      </c>
      <c r="P26" s="669"/>
      <c r="Q26" s="50">
        <v>147</v>
      </c>
      <c r="R26" s="49">
        <f>Q26+D26</f>
        <v>196</v>
      </c>
      <c r="S26" s="668">
        <v>0</v>
      </c>
      <c r="T26" s="669"/>
      <c r="U26" s="50">
        <v>110</v>
      </c>
      <c r="V26" s="49">
        <f>U26+D26</f>
        <v>159</v>
      </c>
      <c r="W26" s="668">
        <v>1</v>
      </c>
      <c r="X26" s="669"/>
      <c r="Y26" s="51">
        <f t="shared" si="16"/>
        <v>870</v>
      </c>
      <c r="Z26" s="50">
        <f>E26+I26+M26+Q26+U26</f>
        <v>625</v>
      </c>
      <c r="AA26" s="52">
        <f>AVERAGE(F26,J26,N26,R26,V26)</f>
        <v>174</v>
      </c>
      <c r="AB26" s="53">
        <f>AVERAGE(F26,J26,N26,R26,V26)-D26</f>
        <v>125</v>
      </c>
      <c r="AC26" s="664"/>
    </row>
    <row r="27" spans="2:29" s="46" customFormat="1" ht="15.75" customHeight="1" x14ac:dyDescent="0.2">
      <c r="B27" s="680" t="s">
        <v>86</v>
      </c>
      <c r="C27" s="681"/>
      <c r="D27" s="47">
        <v>58</v>
      </c>
      <c r="E27" s="48">
        <v>134</v>
      </c>
      <c r="F27" s="49">
        <f t="shared" ref="F27:F28" si="27">E27+D27</f>
        <v>192</v>
      </c>
      <c r="G27" s="670"/>
      <c r="H27" s="671"/>
      <c r="I27" s="48">
        <v>120</v>
      </c>
      <c r="J27" s="51">
        <f t="shared" ref="J27:J28" si="28">I27+D27</f>
        <v>178</v>
      </c>
      <c r="K27" s="670"/>
      <c r="L27" s="671"/>
      <c r="M27" s="48">
        <v>108</v>
      </c>
      <c r="N27" s="51">
        <f t="shared" ref="N27:N28" si="29">M27+D27</f>
        <v>166</v>
      </c>
      <c r="O27" s="670"/>
      <c r="P27" s="671"/>
      <c r="Q27" s="48">
        <v>122</v>
      </c>
      <c r="R27" s="49">
        <f t="shared" ref="R27:R28" si="30">Q27+D27</f>
        <v>180</v>
      </c>
      <c r="S27" s="670"/>
      <c r="T27" s="671"/>
      <c r="U27" s="48">
        <v>135</v>
      </c>
      <c r="V27" s="49">
        <f t="shared" ref="V27:V28" si="31">U27+D27</f>
        <v>193</v>
      </c>
      <c r="W27" s="670"/>
      <c r="X27" s="671"/>
      <c r="Y27" s="51">
        <f t="shared" si="16"/>
        <v>909</v>
      </c>
      <c r="Z27" s="50">
        <f>E27+I27+M27+Q27+U27</f>
        <v>619</v>
      </c>
      <c r="AA27" s="52">
        <f>AVERAGE(F27,J27,N27,R27,V27)</f>
        <v>181.8</v>
      </c>
      <c r="AB27" s="53">
        <f>AVERAGE(F27,J27,N27,R27,V27)-D27</f>
        <v>123.80000000000001</v>
      </c>
      <c r="AC27" s="664"/>
    </row>
    <row r="28" spans="2:29" s="46" customFormat="1" ht="16.5" customHeight="1" thickBot="1" x14ac:dyDescent="0.25">
      <c r="B28" s="714" t="s">
        <v>57</v>
      </c>
      <c r="C28" s="715"/>
      <c r="D28" s="68">
        <v>38</v>
      </c>
      <c r="E28" s="55">
        <v>135</v>
      </c>
      <c r="F28" s="49">
        <f t="shared" si="27"/>
        <v>173</v>
      </c>
      <c r="G28" s="672"/>
      <c r="H28" s="673"/>
      <c r="I28" s="55">
        <v>149</v>
      </c>
      <c r="J28" s="51">
        <f t="shared" si="28"/>
        <v>187</v>
      </c>
      <c r="K28" s="672"/>
      <c r="L28" s="673"/>
      <c r="M28" s="55">
        <v>172</v>
      </c>
      <c r="N28" s="51">
        <f t="shared" si="29"/>
        <v>210</v>
      </c>
      <c r="O28" s="672"/>
      <c r="P28" s="673"/>
      <c r="Q28" s="55">
        <v>141</v>
      </c>
      <c r="R28" s="49">
        <f t="shared" si="30"/>
        <v>179</v>
      </c>
      <c r="S28" s="672"/>
      <c r="T28" s="673"/>
      <c r="U28" s="55">
        <v>105</v>
      </c>
      <c r="V28" s="49">
        <f t="shared" si="31"/>
        <v>143</v>
      </c>
      <c r="W28" s="672"/>
      <c r="X28" s="673"/>
      <c r="Y28" s="57">
        <f t="shared" si="16"/>
        <v>892</v>
      </c>
      <c r="Z28" s="56">
        <f>E28+I28+M28+Q28+U28</f>
        <v>702</v>
      </c>
      <c r="AA28" s="58">
        <f>AVERAGE(F28,J28,N28,R28,V28)</f>
        <v>178.4</v>
      </c>
      <c r="AB28" s="59">
        <f>AVERAGE(F28,J28,N28,R28,V28)-D28</f>
        <v>140.4</v>
      </c>
      <c r="AC28" s="665"/>
    </row>
    <row r="29" spans="2:29" s="46" customFormat="1" ht="42.75" customHeight="1" x14ac:dyDescent="0.2">
      <c r="B29" s="208"/>
      <c r="C29" s="208"/>
      <c r="D29" s="209"/>
      <c r="E29" s="210"/>
      <c r="F29" s="211"/>
      <c r="G29" s="212"/>
      <c r="H29" s="212"/>
      <c r="I29" s="210"/>
      <c r="J29" s="211"/>
      <c r="K29" s="212"/>
      <c r="L29" s="212"/>
      <c r="M29" s="210"/>
      <c r="N29" s="211"/>
      <c r="O29" s="212"/>
      <c r="P29" s="212"/>
      <c r="Q29" s="210"/>
      <c r="R29" s="211"/>
      <c r="S29" s="212"/>
      <c r="T29" s="212"/>
      <c r="U29" s="210"/>
      <c r="V29" s="211"/>
      <c r="W29" s="212"/>
      <c r="X29" s="212"/>
      <c r="Y29" s="211"/>
      <c r="Z29" s="210"/>
      <c r="AA29" s="213"/>
      <c r="AB29" s="214"/>
      <c r="AC29" s="215"/>
    </row>
    <row r="30" spans="2:29" ht="22.5" x14ac:dyDescent="0.25">
      <c r="B30" s="2"/>
      <c r="C30" s="2"/>
      <c r="D30" s="3"/>
      <c r="E30" s="4"/>
      <c r="F30" s="5" t="s">
        <v>166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"/>
      <c r="T30" s="3"/>
      <c r="U30" s="3"/>
      <c r="V30" s="6"/>
      <c r="W30" s="7" t="s">
        <v>87</v>
      </c>
      <c r="X30" s="8"/>
      <c r="Y30" s="8"/>
      <c r="Z30" s="8"/>
      <c r="AA30" s="3"/>
      <c r="AB30" s="3"/>
      <c r="AC30" s="4"/>
    </row>
    <row r="31" spans="2:29" ht="21" thickBot="1" x14ac:dyDescent="0.35">
      <c r="B31" s="9" t="s">
        <v>0</v>
      </c>
      <c r="C31" s="10"/>
      <c r="D31" s="10"/>
      <c r="E31" s="4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</row>
    <row r="32" spans="2:29" x14ac:dyDescent="0.25">
      <c r="B32" s="698" t="s">
        <v>1</v>
      </c>
      <c r="C32" s="699"/>
      <c r="D32" s="12" t="s">
        <v>2</v>
      </c>
      <c r="E32" s="13"/>
      <c r="F32" s="226" t="s">
        <v>3</v>
      </c>
      <c r="G32" s="700" t="s">
        <v>4</v>
      </c>
      <c r="H32" s="701"/>
      <c r="I32" s="15"/>
      <c r="J32" s="226" t="s">
        <v>5</v>
      </c>
      <c r="K32" s="700" t="s">
        <v>4</v>
      </c>
      <c r="L32" s="701"/>
      <c r="M32" s="16"/>
      <c r="N32" s="226" t="s">
        <v>6</v>
      </c>
      <c r="O32" s="700" t="s">
        <v>4</v>
      </c>
      <c r="P32" s="701"/>
      <c r="Q32" s="16"/>
      <c r="R32" s="226" t="s">
        <v>7</v>
      </c>
      <c r="S32" s="700" t="s">
        <v>4</v>
      </c>
      <c r="T32" s="701"/>
      <c r="U32" s="17"/>
      <c r="V32" s="226" t="s">
        <v>8</v>
      </c>
      <c r="W32" s="700" t="s">
        <v>4</v>
      </c>
      <c r="X32" s="701"/>
      <c r="Y32" s="226" t="s">
        <v>9</v>
      </c>
      <c r="Z32" s="18"/>
      <c r="AA32" s="19" t="s">
        <v>10</v>
      </c>
      <c r="AB32" s="20" t="s">
        <v>11</v>
      </c>
      <c r="AC32" s="21" t="s">
        <v>9</v>
      </c>
    </row>
    <row r="33" spans="1:29" ht="17.25" thickBot="1" x14ac:dyDescent="0.3">
      <c r="A33" s="22"/>
      <c r="B33" s="702" t="s">
        <v>12</v>
      </c>
      <c r="C33" s="703"/>
      <c r="D33" s="23"/>
      <c r="E33" s="24"/>
      <c r="F33" s="25" t="s">
        <v>13</v>
      </c>
      <c r="G33" s="696" t="s">
        <v>14</v>
      </c>
      <c r="H33" s="697"/>
      <c r="I33" s="26"/>
      <c r="J33" s="25" t="s">
        <v>13</v>
      </c>
      <c r="K33" s="696" t="s">
        <v>14</v>
      </c>
      <c r="L33" s="697"/>
      <c r="M33" s="25"/>
      <c r="N33" s="25" t="s">
        <v>13</v>
      </c>
      <c r="O33" s="696" t="s">
        <v>14</v>
      </c>
      <c r="P33" s="697"/>
      <c r="Q33" s="25"/>
      <c r="R33" s="25" t="s">
        <v>13</v>
      </c>
      <c r="S33" s="696" t="s">
        <v>14</v>
      </c>
      <c r="T33" s="697"/>
      <c r="U33" s="27"/>
      <c r="V33" s="25" t="s">
        <v>13</v>
      </c>
      <c r="W33" s="696" t="s">
        <v>14</v>
      </c>
      <c r="X33" s="697"/>
      <c r="Y33" s="28" t="s">
        <v>13</v>
      </c>
      <c r="Z33" s="29" t="s">
        <v>15</v>
      </c>
      <c r="AA33" s="30" t="s">
        <v>16</v>
      </c>
      <c r="AB33" s="31" t="s">
        <v>17</v>
      </c>
      <c r="AC33" s="32" t="s">
        <v>18</v>
      </c>
    </row>
    <row r="34" spans="1:29" ht="28.5" customHeight="1" x14ac:dyDescent="0.25">
      <c r="A34" s="22"/>
      <c r="B34" s="716" t="s">
        <v>40</v>
      </c>
      <c r="C34" s="717"/>
      <c r="D34" s="33">
        <f>SUM(D35:D37)</f>
        <v>111</v>
      </c>
      <c r="E34" s="34">
        <f>SUM(E35:E37)</f>
        <v>340</v>
      </c>
      <c r="F34" s="35">
        <f>SUM(F35:F37)</f>
        <v>451</v>
      </c>
      <c r="G34" s="36">
        <f>F54</f>
        <v>490</v>
      </c>
      <c r="H34" s="37" t="str">
        <f>B54</f>
        <v>Temper</v>
      </c>
      <c r="I34" s="38">
        <f>SUM(I35:I37)</f>
        <v>433</v>
      </c>
      <c r="J34" s="39">
        <f>SUM(J35:J37)</f>
        <v>544</v>
      </c>
      <c r="K34" s="39">
        <f>J50</f>
        <v>572</v>
      </c>
      <c r="L34" s="40" t="str">
        <f>B50</f>
        <v>Rakvere Soojus</v>
      </c>
      <c r="M34" s="41">
        <f>SUM(M35:M37)</f>
        <v>480</v>
      </c>
      <c r="N34" s="36">
        <f>SUM(N35:N37)</f>
        <v>591</v>
      </c>
      <c r="O34" s="36">
        <f>N46</f>
        <v>524</v>
      </c>
      <c r="P34" s="37" t="str">
        <f>B46</f>
        <v>Aroz3D</v>
      </c>
      <c r="Q34" s="42">
        <f>SUM(Q35:Q37)</f>
        <v>438</v>
      </c>
      <c r="R34" s="36">
        <f>SUM(R35:R37)</f>
        <v>549</v>
      </c>
      <c r="S34" s="36">
        <f>R42</f>
        <v>522</v>
      </c>
      <c r="T34" s="37" t="str">
        <f>B42</f>
        <v>Malm duubel</v>
      </c>
      <c r="U34" s="42">
        <f>SUM(U35:U37)</f>
        <v>421</v>
      </c>
      <c r="V34" s="36">
        <f>SUM(V35:V37)</f>
        <v>532</v>
      </c>
      <c r="W34" s="36">
        <f>V38</f>
        <v>568</v>
      </c>
      <c r="X34" s="37" t="str">
        <f>B38</f>
        <v>Jeld-Wen</v>
      </c>
      <c r="Y34" s="43">
        <f>F34+J34+N34+R34+V34</f>
        <v>2667</v>
      </c>
      <c r="Z34" s="41">
        <f>SUM(Z35:Z37)</f>
        <v>2112</v>
      </c>
      <c r="AA34" s="44">
        <f>AVERAGE(AA35,AA36,AA37)</f>
        <v>177.79999999999998</v>
      </c>
      <c r="AB34" s="45">
        <f>AVERAGE(AB35,AB36,AB37)</f>
        <v>140.79999999999998</v>
      </c>
      <c r="AC34" s="663">
        <f>G35+K35+O35+S35+W35</f>
        <v>2</v>
      </c>
    </row>
    <row r="35" spans="1:29" ht="16.5" customHeight="1" x14ac:dyDescent="0.25">
      <c r="A35" s="46"/>
      <c r="B35" s="686" t="s">
        <v>150</v>
      </c>
      <c r="C35" s="687"/>
      <c r="D35" s="47">
        <v>8</v>
      </c>
      <c r="E35" s="48">
        <v>126</v>
      </c>
      <c r="F35" s="49">
        <f>E35+D35</f>
        <v>134</v>
      </c>
      <c r="G35" s="668">
        <v>0</v>
      </c>
      <c r="H35" s="669"/>
      <c r="I35" s="50">
        <v>177</v>
      </c>
      <c r="J35" s="51">
        <f>I35+D35</f>
        <v>185</v>
      </c>
      <c r="K35" s="668">
        <v>0</v>
      </c>
      <c r="L35" s="669"/>
      <c r="M35" s="50">
        <v>179</v>
      </c>
      <c r="N35" s="51">
        <f>M35+D35</f>
        <v>187</v>
      </c>
      <c r="O35" s="668">
        <v>1</v>
      </c>
      <c r="P35" s="669"/>
      <c r="Q35" s="50">
        <v>189</v>
      </c>
      <c r="R35" s="49">
        <f>Q35+D35</f>
        <v>197</v>
      </c>
      <c r="S35" s="668">
        <v>1</v>
      </c>
      <c r="T35" s="669"/>
      <c r="U35" s="48">
        <v>163</v>
      </c>
      <c r="V35" s="49">
        <f>U35+D35</f>
        <v>171</v>
      </c>
      <c r="W35" s="668">
        <v>0</v>
      </c>
      <c r="X35" s="669"/>
      <c r="Y35" s="51">
        <f>F35+J35+N35+R35+V35</f>
        <v>874</v>
      </c>
      <c r="Z35" s="50">
        <f>E35+I35+M35+Q35+U35</f>
        <v>834</v>
      </c>
      <c r="AA35" s="52">
        <f>AVERAGE(F35,J35,N35,R35,V35)</f>
        <v>174.8</v>
      </c>
      <c r="AB35" s="53">
        <f>AVERAGE(F35,J35,N35,R35,V35)-D35</f>
        <v>166.8</v>
      </c>
      <c r="AC35" s="664"/>
    </row>
    <row r="36" spans="1:29" s="22" customFormat="1" ht="15.75" customHeight="1" x14ac:dyDescent="0.2">
      <c r="A36" s="46"/>
      <c r="B36" s="686" t="s">
        <v>151</v>
      </c>
      <c r="C36" s="687"/>
      <c r="D36" s="47">
        <v>60</v>
      </c>
      <c r="E36" s="48">
        <v>83</v>
      </c>
      <c r="F36" s="49">
        <f t="shared" ref="F36:F37" si="32">E36+D36</f>
        <v>143</v>
      </c>
      <c r="G36" s="670"/>
      <c r="H36" s="671"/>
      <c r="I36" s="50">
        <v>113</v>
      </c>
      <c r="J36" s="51">
        <f t="shared" ref="J36:J37" si="33">I36+D36</f>
        <v>173</v>
      </c>
      <c r="K36" s="670"/>
      <c r="L36" s="671"/>
      <c r="M36" s="50">
        <v>140</v>
      </c>
      <c r="N36" s="51">
        <f t="shared" ref="N36:N37" si="34">M36+D36</f>
        <v>200</v>
      </c>
      <c r="O36" s="670"/>
      <c r="P36" s="671"/>
      <c r="Q36" s="48">
        <v>103</v>
      </c>
      <c r="R36" s="49">
        <f>Q36+D36</f>
        <v>163</v>
      </c>
      <c r="S36" s="670"/>
      <c r="T36" s="671"/>
      <c r="U36" s="48">
        <v>99</v>
      </c>
      <c r="V36" s="49">
        <f t="shared" ref="V36:V37" si="35">U36+D36</f>
        <v>159</v>
      </c>
      <c r="W36" s="670"/>
      <c r="X36" s="671"/>
      <c r="Y36" s="51">
        <f>F36+J36+N36+R36+V36</f>
        <v>838</v>
      </c>
      <c r="Z36" s="50">
        <f>E36+I36+M36+Q36+U36</f>
        <v>538</v>
      </c>
      <c r="AA36" s="52">
        <f>AVERAGE(F36,J36,N36,R36,V36)</f>
        <v>167.6</v>
      </c>
      <c r="AB36" s="53">
        <f>AVERAGE(F36,J36,N36,R36,V36)-D36</f>
        <v>107.6</v>
      </c>
      <c r="AC36" s="664"/>
    </row>
    <row r="37" spans="1:29" s="22" customFormat="1" ht="16.5" customHeight="1" thickBot="1" x14ac:dyDescent="0.25">
      <c r="A37" s="46"/>
      <c r="B37" s="682" t="s">
        <v>152</v>
      </c>
      <c r="C37" s="683"/>
      <c r="D37" s="54">
        <v>43</v>
      </c>
      <c r="E37" s="55">
        <v>131</v>
      </c>
      <c r="F37" s="49">
        <f t="shared" si="32"/>
        <v>174</v>
      </c>
      <c r="G37" s="672"/>
      <c r="H37" s="673"/>
      <c r="I37" s="56">
        <v>143</v>
      </c>
      <c r="J37" s="51">
        <f t="shared" si="33"/>
        <v>186</v>
      </c>
      <c r="K37" s="672"/>
      <c r="L37" s="673"/>
      <c r="M37" s="50">
        <v>161</v>
      </c>
      <c r="N37" s="51">
        <f t="shared" si="34"/>
        <v>204</v>
      </c>
      <c r="O37" s="672"/>
      <c r="P37" s="673"/>
      <c r="Q37" s="48">
        <v>146</v>
      </c>
      <c r="R37" s="49">
        <f>Q37+D37</f>
        <v>189</v>
      </c>
      <c r="S37" s="672"/>
      <c r="T37" s="673"/>
      <c r="U37" s="48">
        <v>159</v>
      </c>
      <c r="V37" s="49">
        <f t="shared" si="35"/>
        <v>202</v>
      </c>
      <c r="W37" s="672"/>
      <c r="X37" s="673"/>
      <c r="Y37" s="57">
        <f>F37+J37+N37+R37+V37</f>
        <v>955</v>
      </c>
      <c r="Z37" s="56">
        <f>E37+I37+M37+Q37+U37</f>
        <v>740</v>
      </c>
      <c r="AA37" s="58">
        <f>AVERAGE(F37,J37,N37,R37,V37)</f>
        <v>191</v>
      </c>
      <c r="AB37" s="59">
        <f>AVERAGE(F37,J37,N37,R37,V37)-D37</f>
        <v>148</v>
      </c>
      <c r="AC37" s="665"/>
    </row>
    <row r="38" spans="1:29" s="46" customFormat="1" ht="42.75" x14ac:dyDescent="0.2">
      <c r="B38" s="740" t="s">
        <v>92</v>
      </c>
      <c r="C38" s="741"/>
      <c r="D38" s="60">
        <f>SUM(D39:D41)</f>
        <v>94</v>
      </c>
      <c r="E38" s="34">
        <f>SUM(E39:E41)</f>
        <v>457</v>
      </c>
      <c r="F38" s="61">
        <f>SUM(F39:F41)</f>
        <v>551</v>
      </c>
      <c r="G38" s="61">
        <f>F50</f>
        <v>530</v>
      </c>
      <c r="H38" s="40" t="str">
        <f>B50</f>
        <v>Rakvere Soojus</v>
      </c>
      <c r="I38" s="62">
        <f>SUM(I39:I41)</f>
        <v>382</v>
      </c>
      <c r="J38" s="61">
        <f>SUM(J39:J41)</f>
        <v>476</v>
      </c>
      <c r="K38" s="61">
        <f>J46</f>
        <v>507</v>
      </c>
      <c r="L38" s="40" t="str">
        <f>B46</f>
        <v>Aroz3D</v>
      </c>
      <c r="M38" s="41">
        <f>SUM(M39:M41)</f>
        <v>390</v>
      </c>
      <c r="N38" s="65">
        <f>SUM(N39:N41)</f>
        <v>484</v>
      </c>
      <c r="O38" s="61">
        <f>N42</f>
        <v>553</v>
      </c>
      <c r="P38" s="40" t="str">
        <f>B42</f>
        <v>Malm duubel</v>
      </c>
      <c r="Q38" s="41">
        <f>SUM(Q39:Q41)</f>
        <v>473</v>
      </c>
      <c r="R38" s="36">
        <f>SUM(R39:R41)</f>
        <v>567</v>
      </c>
      <c r="S38" s="61">
        <f>R54</f>
        <v>578</v>
      </c>
      <c r="T38" s="40" t="str">
        <f>B54</f>
        <v>Temper</v>
      </c>
      <c r="U38" s="41">
        <f>SUM(U39:U41)</f>
        <v>474</v>
      </c>
      <c r="V38" s="63">
        <f>SUM(V39:V41)</f>
        <v>568</v>
      </c>
      <c r="W38" s="61">
        <f>V34</f>
        <v>532</v>
      </c>
      <c r="X38" s="40" t="str">
        <f>B34</f>
        <v>Karla Köök</v>
      </c>
      <c r="Y38" s="43">
        <f>F38+J38+N38+R38+V38</f>
        <v>2646</v>
      </c>
      <c r="Z38" s="41">
        <f>SUM(Z39:Z41)</f>
        <v>2176</v>
      </c>
      <c r="AA38" s="64">
        <f>AVERAGE(AA39,AA40,AA41)</f>
        <v>176.4</v>
      </c>
      <c r="AB38" s="45">
        <f>AVERAGE(AB39,AB40,AB41)</f>
        <v>145.06666666666666</v>
      </c>
      <c r="AC38" s="663">
        <f>G39+K39+O39+S39+W39</f>
        <v>2</v>
      </c>
    </row>
    <row r="39" spans="1:29" s="46" customFormat="1" ht="15.75" customHeight="1" x14ac:dyDescent="0.2">
      <c r="B39" s="666" t="s">
        <v>118</v>
      </c>
      <c r="C39" s="667"/>
      <c r="D39" s="47">
        <v>46</v>
      </c>
      <c r="E39" s="48">
        <v>158</v>
      </c>
      <c r="F39" s="49">
        <f>E39+D39</f>
        <v>204</v>
      </c>
      <c r="G39" s="668">
        <v>1</v>
      </c>
      <c r="H39" s="669"/>
      <c r="I39" s="50">
        <v>108</v>
      </c>
      <c r="J39" s="51">
        <f>I39+D39</f>
        <v>154</v>
      </c>
      <c r="K39" s="668">
        <v>0</v>
      </c>
      <c r="L39" s="669"/>
      <c r="M39" s="50">
        <v>107</v>
      </c>
      <c r="N39" s="51">
        <f>M39+D39</f>
        <v>153</v>
      </c>
      <c r="O39" s="668">
        <v>0</v>
      </c>
      <c r="P39" s="669"/>
      <c r="Q39" s="50">
        <v>153</v>
      </c>
      <c r="R39" s="49">
        <f>Q39+D39</f>
        <v>199</v>
      </c>
      <c r="S39" s="668">
        <v>0</v>
      </c>
      <c r="T39" s="669"/>
      <c r="U39" s="50">
        <v>134</v>
      </c>
      <c r="V39" s="49">
        <f>U39+D39</f>
        <v>180</v>
      </c>
      <c r="W39" s="668">
        <v>1</v>
      </c>
      <c r="X39" s="669"/>
      <c r="Y39" s="51">
        <f t="shared" ref="Y39:Y44" si="36">F39+J39+N39+R39+V39</f>
        <v>890</v>
      </c>
      <c r="Z39" s="50">
        <f>E39+I39+M39+Q39+U39</f>
        <v>660</v>
      </c>
      <c r="AA39" s="52">
        <f>AVERAGE(F39,J39,N39,R39,V39)</f>
        <v>178</v>
      </c>
      <c r="AB39" s="53">
        <f>AVERAGE(F39,J39,N39,R39,V39)-D39</f>
        <v>132</v>
      </c>
      <c r="AC39" s="664"/>
    </row>
    <row r="40" spans="1:29" s="46" customFormat="1" ht="15.75" customHeight="1" x14ac:dyDescent="0.2">
      <c r="B40" s="674" t="s">
        <v>117</v>
      </c>
      <c r="C40" s="675"/>
      <c r="D40" s="47">
        <v>32</v>
      </c>
      <c r="E40" s="48">
        <v>157</v>
      </c>
      <c r="F40" s="49">
        <f t="shared" ref="F40:F41" si="37">E40+D40</f>
        <v>189</v>
      </c>
      <c r="G40" s="670"/>
      <c r="H40" s="671"/>
      <c r="I40" s="50">
        <v>169</v>
      </c>
      <c r="J40" s="51">
        <f t="shared" ref="J40:J41" si="38">I40+D40</f>
        <v>201</v>
      </c>
      <c r="K40" s="670"/>
      <c r="L40" s="671"/>
      <c r="M40" s="50">
        <v>126</v>
      </c>
      <c r="N40" s="51">
        <f t="shared" ref="N40:N41" si="39">M40+D40</f>
        <v>158</v>
      </c>
      <c r="O40" s="670"/>
      <c r="P40" s="671"/>
      <c r="Q40" s="48">
        <v>163</v>
      </c>
      <c r="R40" s="49">
        <f>Q40+D40</f>
        <v>195</v>
      </c>
      <c r="S40" s="670"/>
      <c r="T40" s="671"/>
      <c r="U40" s="48">
        <v>185</v>
      </c>
      <c r="V40" s="49">
        <f t="shared" ref="V40:V41" si="40">U40+D40</f>
        <v>217</v>
      </c>
      <c r="W40" s="670"/>
      <c r="X40" s="671"/>
      <c r="Y40" s="51">
        <f t="shared" si="36"/>
        <v>960</v>
      </c>
      <c r="Z40" s="50">
        <f>E40+I40+M40+Q40+U40</f>
        <v>800</v>
      </c>
      <c r="AA40" s="52">
        <f>AVERAGE(F40,J40,N40,R40,V40)</f>
        <v>192</v>
      </c>
      <c r="AB40" s="53">
        <f>AVERAGE(F40,J40,N40,R40,V40)-D40</f>
        <v>160</v>
      </c>
      <c r="AC40" s="664"/>
    </row>
    <row r="41" spans="1:29" s="46" customFormat="1" ht="16.5" customHeight="1" thickBot="1" x14ac:dyDescent="0.25">
      <c r="B41" s="676" t="s">
        <v>167</v>
      </c>
      <c r="C41" s="677"/>
      <c r="D41" s="54">
        <v>16</v>
      </c>
      <c r="E41" s="55">
        <v>142</v>
      </c>
      <c r="F41" s="49">
        <f t="shared" si="37"/>
        <v>158</v>
      </c>
      <c r="G41" s="672"/>
      <c r="H41" s="673"/>
      <c r="I41" s="56">
        <v>105</v>
      </c>
      <c r="J41" s="51">
        <f t="shared" si="38"/>
        <v>121</v>
      </c>
      <c r="K41" s="672"/>
      <c r="L41" s="673"/>
      <c r="M41" s="50">
        <v>157</v>
      </c>
      <c r="N41" s="51">
        <f t="shared" si="39"/>
        <v>173</v>
      </c>
      <c r="O41" s="672"/>
      <c r="P41" s="673"/>
      <c r="Q41" s="48">
        <v>157</v>
      </c>
      <c r="R41" s="49">
        <f>Q41+D41</f>
        <v>173</v>
      </c>
      <c r="S41" s="672"/>
      <c r="T41" s="673"/>
      <c r="U41" s="48">
        <v>155</v>
      </c>
      <c r="V41" s="49">
        <f t="shared" si="40"/>
        <v>171</v>
      </c>
      <c r="W41" s="672"/>
      <c r="X41" s="673"/>
      <c r="Y41" s="57">
        <f t="shared" si="36"/>
        <v>796</v>
      </c>
      <c r="Z41" s="56">
        <f>E41+I41+M41+Q41+U41</f>
        <v>716</v>
      </c>
      <c r="AA41" s="58">
        <f>AVERAGE(F41,J41,N41,R41,V41)</f>
        <v>159.19999999999999</v>
      </c>
      <c r="AB41" s="59">
        <f>AVERAGE(F41,J41,N41,R41,V41)-D41</f>
        <v>143.19999999999999</v>
      </c>
      <c r="AC41" s="665"/>
    </row>
    <row r="42" spans="1:29" s="46" customFormat="1" ht="39" customHeight="1" x14ac:dyDescent="0.2">
      <c r="B42" s="224" t="s">
        <v>55</v>
      </c>
      <c r="C42" s="225"/>
      <c r="D42" s="60">
        <f>SUM(D43:D45)</f>
        <v>122</v>
      </c>
      <c r="E42" s="34">
        <f>SUM(E43:E45)</f>
        <v>412</v>
      </c>
      <c r="F42" s="61">
        <f>SUM(F43:F45)</f>
        <v>534</v>
      </c>
      <c r="G42" s="61">
        <f>F46</f>
        <v>541</v>
      </c>
      <c r="H42" s="40" t="str">
        <f>B46</f>
        <v>Aroz3D</v>
      </c>
      <c r="I42" s="62">
        <f>SUM(I43:I45)</f>
        <v>430</v>
      </c>
      <c r="J42" s="61">
        <f>SUM(J43:J45)</f>
        <v>552</v>
      </c>
      <c r="K42" s="61">
        <f>J54</f>
        <v>607</v>
      </c>
      <c r="L42" s="40" t="str">
        <f>B54</f>
        <v>Temper</v>
      </c>
      <c r="M42" s="41">
        <f>SUM(M43:M45)</f>
        <v>431</v>
      </c>
      <c r="N42" s="65">
        <f>SUM(N43:N45)</f>
        <v>553</v>
      </c>
      <c r="O42" s="61">
        <f>N38</f>
        <v>484</v>
      </c>
      <c r="P42" s="40" t="str">
        <f>B38</f>
        <v>Jeld-Wen</v>
      </c>
      <c r="Q42" s="41">
        <f>SUM(Q43:Q45)</f>
        <v>400</v>
      </c>
      <c r="R42" s="63">
        <f>SUM(R43:R45)</f>
        <v>522</v>
      </c>
      <c r="S42" s="61">
        <f>R34</f>
        <v>549</v>
      </c>
      <c r="T42" s="40" t="str">
        <f>B34</f>
        <v>Karla Köök</v>
      </c>
      <c r="U42" s="41">
        <f>SUM(U43:U45)</f>
        <v>454</v>
      </c>
      <c r="V42" s="65">
        <f>SUM(V43:V45)</f>
        <v>576</v>
      </c>
      <c r="W42" s="61">
        <f>V50</f>
        <v>541</v>
      </c>
      <c r="X42" s="40" t="str">
        <f>B50</f>
        <v>Rakvere Soojus</v>
      </c>
      <c r="Y42" s="43">
        <f t="shared" si="36"/>
        <v>2737</v>
      </c>
      <c r="Z42" s="41">
        <f>SUM(Z43:Z45)</f>
        <v>2127</v>
      </c>
      <c r="AA42" s="64">
        <f>AVERAGE(AA43,AA44,AA45)</f>
        <v>182.46666666666667</v>
      </c>
      <c r="AB42" s="45">
        <f>AVERAGE(AB43,AB44,AB45)</f>
        <v>141.79999999999998</v>
      </c>
      <c r="AC42" s="663">
        <f>G43+K43+O43+S43+W43</f>
        <v>2</v>
      </c>
    </row>
    <row r="43" spans="1:29" s="46" customFormat="1" ht="15.75" customHeight="1" x14ac:dyDescent="0.2">
      <c r="B43" s="227" t="s">
        <v>125</v>
      </c>
      <c r="C43" s="227"/>
      <c r="D43" s="47">
        <v>53</v>
      </c>
      <c r="E43" s="48">
        <v>107</v>
      </c>
      <c r="F43" s="49">
        <f>E43+D43</f>
        <v>160</v>
      </c>
      <c r="G43" s="668">
        <v>0</v>
      </c>
      <c r="H43" s="669"/>
      <c r="I43" s="50">
        <v>130</v>
      </c>
      <c r="J43" s="51">
        <f>I43+D43</f>
        <v>183</v>
      </c>
      <c r="K43" s="668">
        <v>0</v>
      </c>
      <c r="L43" s="669"/>
      <c r="M43" s="50">
        <v>149</v>
      </c>
      <c r="N43" s="51">
        <f>M43+D43</f>
        <v>202</v>
      </c>
      <c r="O43" s="668">
        <v>1</v>
      </c>
      <c r="P43" s="669"/>
      <c r="Q43" s="50">
        <v>105</v>
      </c>
      <c r="R43" s="49">
        <f>Q43+D43</f>
        <v>158</v>
      </c>
      <c r="S43" s="668">
        <v>0</v>
      </c>
      <c r="T43" s="669"/>
      <c r="U43" s="50">
        <v>137</v>
      </c>
      <c r="V43" s="49">
        <f>U43+D43</f>
        <v>190</v>
      </c>
      <c r="W43" s="668">
        <v>1</v>
      </c>
      <c r="X43" s="669"/>
      <c r="Y43" s="51">
        <f t="shared" si="36"/>
        <v>893</v>
      </c>
      <c r="Z43" s="50">
        <f>E43+I43+M43+Q43+U43</f>
        <v>628</v>
      </c>
      <c r="AA43" s="52">
        <f>AVERAGE(F43,J43,N43,R43,V43)</f>
        <v>178.6</v>
      </c>
      <c r="AB43" s="53">
        <f>AVERAGE(F43,J43,N43,R43,V43)-D43</f>
        <v>125.6</v>
      </c>
      <c r="AC43" s="664"/>
    </row>
    <row r="44" spans="1:29" s="46" customFormat="1" ht="15.75" customHeight="1" x14ac:dyDescent="0.2">
      <c r="B44" s="674" t="s">
        <v>126</v>
      </c>
      <c r="C44" s="675"/>
      <c r="D44" s="47">
        <v>28</v>
      </c>
      <c r="E44" s="48">
        <v>163</v>
      </c>
      <c r="F44" s="49">
        <f t="shared" ref="F44:F45" si="41">E44+D44</f>
        <v>191</v>
      </c>
      <c r="G44" s="670"/>
      <c r="H44" s="671"/>
      <c r="I44" s="48">
        <v>155</v>
      </c>
      <c r="J44" s="51">
        <f t="shared" ref="J44:J45" si="42">I44+D44</f>
        <v>183</v>
      </c>
      <c r="K44" s="670"/>
      <c r="L44" s="671"/>
      <c r="M44" s="48">
        <v>147</v>
      </c>
      <c r="N44" s="51">
        <f t="shared" ref="N44:N45" si="43">M44+D44</f>
        <v>175</v>
      </c>
      <c r="O44" s="670"/>
      <c r="P44" s="671"/>
      <c r="Q44" s="48">
        <v>156</v>
      </c>
      <c r="R44" s="49">
        <f>Q44+D44</f>
        <v>184</v>
      </c>
      <c r="S44" s="670"/>
      <c r="T44" s="671"/>
      <c r="U44" s="48">
        <v>158</v>
      </c>
      <c r="V44" s="49">
        <f t="shared" ref="V44:V45" si="44">U44+D44</f>
        <v>186</v>
      </c>
      <c r="W44" s="670"/>
      <c r="X44" s="671"/>
      <c r="Y44" s="51">
        <f t="shared" si="36"/>
        <v>919</v>
      </c>
      <c r="Z44" s="50">
        <f>E44+I44+M44+Q44+U44</f>
        <v>779</v>
      </c>
      <c r="AA44" s="52">
        <f>AVERAGE(F44,J44,N44,R44,V44)</f>
        <v>183.8</v>
      </c>
      <c r="AB44" s="53">
        <f>AVERAGE(F44,J44,N44,R44,V44)-D44</f>
        <v>155.80000000000001</v>
      </c>
      <c r="AC44" s="664"/>
    </row>
    <row r="45" spans="1:29" s="46" customFormat="1" ht="16.5" customHeight="1" thickBot="1" x14ac:dyDescent="0.25">
      <c r="B45" s="228" t="s">
        <v>127</v>
      </c>
      <c r="C45" s="228"/>
      <c r="D45" s="54">
        <v>41</v>
      </c>
      <c r="E45" s="55">
        <v>142</v>
      </c>
      <c r="F45" s="49">
        <f t="shared" si="41"/>
        <v>183</v>
      </c>
      <c r="G45" s="672"/>
      <c r="H45" s="673"/>
      <c r="I45" s="48">
        <v>145</v>
      </c>
      <c r="J45" s="51">
        <f t="shared" si="42"/>
        <v>186</v>
      </c>
      <c r="K45" s="672"/>
      <c r="L45" s="673"/>
      <c r="M45" s="48">
        <v>135</v>
      </c>
      <c r="N45" s="51">
        <f t="shared" si="43"/>
        <v>176</v>
      </c>
      <c r="O45" s="672"/>
      <c r="P45" s="673"/>
      <c r="Q45" s="48">
        <v>139</v>
      </c>
      <c r="R45" s="49">
        <f>Q45+D45</f>
        <v>180</v>
      </c>
      <c r="S45" s="672"/>
      <c r="T45" s="673"/>
      <c r="U45" s="48">
        <v>159</v>
      </c>
      <c r="V45" s="49">
        <f t="shared" si="44"/>
        <v>200</v>
      </c>
      <c r="W45" s="672"/>
      <c r="X45" s="673"/>
      <c r="Y45" s="57">
        <f>F45+J45+N45+R45+V45</f>
        <v>925</v>
      </c>
      <c r="Z45" s="56">
        <f>E45+I45+M45+Q45+U45</f>
        <v>720</v>
      </c>
      <c r="AA45" s="58">
        <f>AVERAGE(F45,J45,N45,R45,V45)</f>
        <v>185</v>
      </c>
      <c r="AB45" s="59">
        <f>AVERAGE(F45,J45,N45,R45,V45)-D45</f>
        <v>144</v>
      </c>
      <c r="AC45" s="665"/>
    </row>
    <row r="46" spans="1:29" s="46" customFormat="1" ht="45" customHeight="1" x14ac:dyDescent="0.2">
      <c r="B46" s="684" t="s">
        <v>42</v>
      </c>
      <c r="C46" s="685"/>
      <c r="D46" s="60">
        <f>SUM(D47:D49)</f>
        <v>89</v>
      </c>
      <c r="E46" s="34">
        <f>SUM(E47:E49)</f>
        <v>452</v>
      </c>
      <c r="F46" s="61">
        <f>SUM(F47:F49)</f>
        <v>541</v>
      </c>
      <c r="G46" s="61">
        <f>F42</f>
        <v>534</v>
      </c>
      <c r="H46" s="40" t="str">
        <f>B42</f>
        <v>Malm duubel</v>
      </c>
      <c r="I46" s="66">
        <f>SUM(I47:I49)</f>
        <v>418</v>
      </c>
      <c r="J46" s="61">
        <f>SUM(J47:J49)</f>
        <v>507</v>
      </c>
      <c r="K46" s="61">
        <f>J38</f>
        <v>476</v>
      </c>
      <c r="L46" s="40" t="str">
        <f>B38</f>
        <v>Jeld-Wen</v>
      </c>
      <c r="M46" s="42">
        <f>SUM(M47:M49)</f>
        <v>435</v>
      </c>
      <c r="N46" s="63">
        <f>SUM(N47:N49)</f>
        <v>524</v>
      </c>
      <c r="O46" s="61">
        <f>N34</f>
        <v>591</v>
      </c>
      <c r="P46" s="40" t="str">
        <f>B34</f>
        <v>Karla Köök</v>
      </c>
      <c r="Q46" s="41">
        <f>SUM(Q47:Q49)</f>
        <v>425</v>
      </c>
      <c r="R46" s="63">
        <f>SUM(R47:R49)</f>
        <v>514</v>
      </c>
      <c r="S46" s="61">
        <f>R50</f>
        <v>518</v>
      </c>
      <c r="T46" s="40" t="str">
        <f>B50</f>
        <v>Rakvere Soojus</v>
      </c>
      <c r="U46" s="41">
        <f>SUM(U47:U49)</f>
        <v>417</v>
      </c>
      <c r="V46" s="63">
        <f>SUM(V47:V49)</f>
        <v>506</v>
      </c>
      <c r="W46" s="61">
        <f>V54</f>
        <v>535</v>
      </c>
      <c r="X46" s="40" t="str">
        <f>B54</f>
        <v>Temper</v>
      </c>
      <c r="Y46" s="43">
        <f t="shared" ref="Y46:Y57" si="45">F46+J46+N46+R46+V46</f>
        <v>2592</v>
      </c>
      <c r="Z46" s="41">
        <f>SUM(Z47:Z49)</f>
        <v>2147</v>
      </c>
      <c r="AA46" s="64">
        <f>AVERAGE(AA47,AA48,AA49)</f>
        <v>172.80000000000004</v>
      </c>
      <c r="AB46" s="45">
        <f>AVERAGE(AB47,AB48,AB49)</f>
        <v>143.13333333333335</v>
      </c>
      <c r="AC46" s="663">
        <f>G47+K47+O47+S47+W47</f>
        <v>2</v>
      </c>
    </row>
    <row r="47" spans="1:29" s="46" customFormat="1" ht="15.75" customHeight="1" x14ac:dyDescent="0.2">
      <c r="B47" s="686" t="s">
        <v>139</v>
      </c>
      <c r="C47" s="687"/>
      <c r="D47" s="47">
        <v>41</v>
      </c>
      <c r="E47" s="48">
        <v>141</v>
      </c>
      <c r="F47" s="49">
        <f>E47+D47</f>
        <v>182</v>
      </c>
      <c r="G47" s="668">
        <v>1</v>
      </c>
      <c r="H47" s="669"/>
      <c r="I47" s="50">
        <v>121</v>
      </c>
      <c r="J47" s="51">
        <f>I47+D47</f>
        <v>162</v>
      </c>
      <c r="K47" s="668">
        <v>1</v>
      </c>
      <c r="L47" s="669"/>
      <c r="M47" s="50">
        <v>124</v>
      </c>
      <c r="N47" s="51">
        <f>M47+D47</f>
        <v>165</v>
      </c>
      <c r="O47" s="668">
        <v>0</v>
      </c>
      <c r="P47" s="669"/>
      <c r="Q47" s="50">
        <v>142</v>
      </c>
      <c r="R47" s="49">
        <f>Q47+D47</f>
        <v>183</v>
      </c>
      <c r="S47" s="668">
        <v>0</v>
      </c>
      <c r="T47" s="669"/>
      <c r="U47" s="50">
        <v>146</v>
      </c>
      <c r="V47" s="49">
        <f>U47+D47</f>
        <v>187</v>
      </c>
      <c r="W47" s="668">
        <v>0</v>
      </c>
      <c r="X47" s="669"/>
      <c r="Y47" s="51">
        <f t="shared" si="45"/>
        <v>879</v>
      </c>
      <c r="Z47" s="50">
        <f>E47+I47+M47+Q47+U47</f>
        <v>674</v>
      </c>
      <c r="AA47" s="52">
        <f>AVERAGE(F47,J47,N47,R47,V47)</f>
        <v>175.8</v>
      </c>
      <c r="AB47" s="53">
        <f>AVERAGE(F47,J47,N47,R47,V47)-D47</f>
        <v>134.80000000000001</v>
      </c>
      <c r="AC47" s="664"/>
    </row>
    <row r="48" spans="1:29" s="46" customFormat="1" ht="15.75" customHeight="1" x14ac:dyDescent="0.2">
      <c r="B48" s="686" t="s">
        <v>138</v>
      </c>
      <c r="C48" s="687"/>
      <c r="D48" s="71">
        <v>46</v>
      </c>
      <c r="E48" s="48">
        <v>150</v>
      </c>
      <c r="F48" s="49">
        <f t="shared" ref="F48:F49" si="46">E48+D48</f>
        <v>196</v>
      </c>
      <c r="G48" s="670"/>
      <c r="H48" s="671"/>
      <c r="I48" s="48">
        <v>148</v>
      </c>
      <c r="J48" s="51">
        <f t="shared" ref="J48:J49" si="47">I48+D48</f>
        <v>194</v>
      </c>
      <c r="K48" s="670"/>
      <c r="L48" s="671"/>
      <c r="M48" s="48">
        <v>110</v>
      </c>
      <c r="N48" s="51">
        <f t="shared" ref="N48:N49" si="48">M48+D48</f>
        <v>156</v>
      </c>
      <c r="O48" s="670"/>
      <c r="P48" s="671"/>
      <c r="Q48" s="48">
        <v>123</v>
      </c>
      <c r="R48" s="49">
        <f>Q48+D48</f>
        <v>169</v>
      </c>
      <c r="S48" s="670"/>
      <c r="T48" s="671"/>
      <c r="U48" s="48">
        <v>133</v>
      </c>
      <c r="V48" s="49">
        <f t="shared" ref="V48:V49" si="49">U48+D48</f>
        <v>179</v>
      </c>
      <c r="W48" s="670"/>
      <c r="X48" s="671"/>
      <c r="Y48" s="51">
        <f t="shared" si="45"/>
        <v>894</v>
      </c>
      <c r="Z48" s="50">
        <f>E48+I48+M48+Q48+U48</f>
        <v>664</v>
      </c>
      <c r="AA48" s="52">
        <f>AVERAGE(F48,J48,N48,R48,V48)</f>
        <v>178.8</v>
      </c>
      <c r="AB48" s="53">
        <f>AVERAGE(F48,J48,N48,R48,V48)-D48</f>
        <v>132.80000000000001</v>
      </c>
      <c r="AC48" s="664"/>
    </row>
    <row r="49" spans="1:29" s="46" customFormat="1" ht="16.5" customHeight="1" thickBot="1" x14ac:dyDescent="0.25">
      <c r="B49" s="688" t="s">
        <v>140</v>
      </c>
      <c r="C49" s="689"/>
      <c r="D49" s="54">
        <v>2</v>
      </c>
      <c r="E49" s="55">
        <v>161</v>
      </c>
      <c r="F49" s="49">
        <f t="shared" si="46"/>
        <v>163</v>
      </c>
      <c r="G49" s="672"/>
      <c r="H49" s="673"/>
      <c r="I49" s="48">
        <v>149</v>
      </c>
      <c r="J49" s="51">
        <f t="shared" si="47"/>
        <v>151</v>
      </c>
      <c r="K49" s="672"/>
      <c r="L49" s="673"/>
      <c r="M49" s="48">
        <v>201</v>
      </c>
      <c r="N49" s="51">
        <f t="shared" si="48"/>
        <v>203</v>
      </c>
      <c r="O49" s="672"/>
      <c r="P49" s="673"/>
      <c r="Q49" s="48">
        <v>160</v>
      </c>
      <c r="R49" s="49">
        <f>Q49+D49</f>
        <v>162</v>
      </c>
      <c r="S49" s="672"/>
      <c r="T49" s="673"/>
      <c r="U49" s="48">
        <v>138</v>
      </c>
      <c r="V49" s="49">
        <f t="shared" si="49"/>
        <v>140</v>
      </c>
      <c r="W49" s="672"/>
      <c r="X49" s="673"/>
      <c r="Y49" s="57">
        <f t="shared" si="45"/>
        <v>819</v>
      </c>
      <c r="Z49" s="56">
        <f>E49+I49+M49+Q49+U49</f>
        <v>809</v>
      </c>
      <c r="AA49" s="58">
        <f>AVERAGE(F49,J49,N49,R49,V49)</f>
        <v>163.80000000000001</v>
      </c>
      <c r="AB49" s="59">
        <f>AVERAGE(F49,J49,N49,R49,V49)-D49</f>
        <v>161.80000000000001</v>
      </c>
      <c r="AC49" s="665"/>
    </row>
    <row r="50" spans="1:29" s="46" customFormat="1" ht="28.5" customHeight="1" x14ac:dyDescent="0.2">
      <c r="B50" s="678" t="s">
        <v>34</v>
      </c>
      <c r="C50" s="748"/>
      <c r="D50" s="33">
        <f>SUM(D51:D53)</f>
        <v>101</v>
      </c>
      <c r="E50" s="34">
        <f>SUM(E51:E53)</f>
        <v>429</v>
      </c>
      <c r="F50" s="61">
        <f>SUM(F51:F53)</f>
        <v>530</v>
      </c>
      <c r="G50" s="61">
        <f>F38</f>
        <v>551</v>
      </c>
      <c r="H50" s="40" t="str">
        <f>B38</f>
        <v>Jeld-Wen</v>
      </c>
      <c r="I50" s="62">
        <f>SUM(I51:I53)</f>
        <v>471</v>
      </c>
      <c r="J50" s="61">
        <f>SUM(J51:J53)</f>
        <v>572</v>
      </c>
      <c r="K50" s="61">
        <f>J34</f>
        <v>544</v>
      </c>
      <c r="L50" s="40" t="str">
        <f>B34</f>
        <v>Karla Köök</v>
      </c>
      <c r="M50" s="41">
        <f>SUM(M51:M53)</f>
        <v>383</v>
      </c>
      <c r="N50" s="65">
        <f>SUM(N51:N53)</f>
        <v>484</v>
      </c>
      <c r="O50" s="61">
        <f>N54</f>
        <v>590</v>
      </c>
      <c r="P50" s="40" t="str">
        <f>B54</f>
        <v>Temper</v>
      </c>
      <c r="Q50" s="41">
        <f>SUM(Q51:Q53)</f>
        <v>417</v>
      </c>
      <c r="R50" s="65">
        <f>SUM(R51:R53)</f>
        <v>518</v>
      </c>
      <c r="S50" s="61">
        <f>R46</f>
        <v>514</v>
      </c>
      <c r="T50" s="40" t="str">
        <f>B46</f>
        <v>Aroz3D</v>
      </c>
      <c r="U50" s="41">
        <f>SUM(U51:U53)</f>
        <v>440</v>
      </c>
      <c r="V50" s="65">
        <f>SUM(V51:V53)</f>
        <v>541</v>
      </c>
      <c r="W50" s="61">
        <f>V42</f>
        <v>576</v>
      </c>
      <c r="X50" s="40" t="str">
        <f>B42</f>
        <v>Malm duubel</v>
      </c>
      <c r="Y50" s="43">
        <f t="shared" si="45"/>
        <v>2645</v>
      </c>
      <c r="Z50" s="41">
        <f>SUM(Z51:Z53)</f>
        <v>2140</v>
      </c>
      <c r="AA50" s="64">
        <f>AVERAGE(AA51,AA52,AA53)</f>
        <v>176.33333333333334</v>
      </c>
      <c r="AB50" s="45">
        <f>AVERAGE(AB51,AB52,AB53)</f>
        <v>142.66666666666666</v>
      </c>
      <c r="AC50" s="663">
        <f>G51+K51+O51+S51+W51</f>
        <v>2</v>
      </c>
    </row>
    <row r="51" spans="1:29" s="46" customFormat="1" ht="15.75" customHeight="1" x14ac:dyDescent="0.2">
      <c r="B51" s="719" t="s">
        <v>100</v>
      </c>
      <c r="C51" s="720"/>
      <c r="D51" s="47">
        <v>35</v>
      </c>
      <c r="E51" s="48">
        <v>143</v>
      </c>
      <c r="F51" s="49">
        <f>E51+D51</f>
        <v>178</v>
      </c>
      <c r="G51" s="668">
        <v>0</v>
      </c>
      <c r="H51" s="669"/>
      <c r="I51" s="50">
        <v>149</v>
      </c>
      <c r="J51" s="51">
        <f>I51+D51</f>
        <v>184</v>
      </c>
      <c r="K51" s="668">
        <v>1</v>
      </c>
      <c r="L51" s="669"/>
      <c r="M51" s="50">
        <v>127</v>
      </c>
      <c r="N51" s="51">
        <f>M51+D51</f>
        <v>162</v>
      </c>
      <c r="O51" s="668">
        <v>0</v>
      </c>
      <c r="P51" s="669"/>
      <c r="Q51" s="50">
        <v>162</v>
      </c>
      <c r="R51" s="49">
        <f>Q51+D51</f>
        <v>197</v>
      </c>
      <c r="S51" s="668">
        <v>1</v>
      </c>
      <c r="T51" s="669"/>
      <c r="U51" s="50">
        <v>109</v>
      </c>
      <c r="V51" s="49">
        <f>U51+D51</f>
        <v>144</v>
      </c>
      <c r="W51" s="668">
        <v>0</v>
      </c>
      <c r="X51" s="669"/>
      <c r="Y51" s="51">
        <f t="shared" si="45"/>
        <v>865</v>
      </c>
      <c r="Z51" s="50">
        <f>E51+I51+M51+Q51+U51</f>
        <v>690</v>
      </c>
      <c r="AA51" s="52">
        <f>AVERAGE(F51,J51,N51,R51,V51)</f>
        <v>173</v>
      </c>
      <c r="AB51" s="53">
        <f>AVERAGE(F51,J51,N51,R51,V51)-D51</f>
        <v>138</v>
      </c>
      <c r="AC51" s="664"/>
    </row>
    <row r="52" spans="1:29" s="46" customFormat="1" ht="15.75" customHeight="1" x14ac:dyDescent="0.2">
      <c r="B52" s="719" t="s">
        <v>101</v>
      </c>
      <c r="C52" s="720"/>
      <c r="D52" s="47">
        <v>34</v>
      </c>
      <c r="E52" s="48">
        <v>106</v>
      </c>
      <c r="F52" s="49">
        <f t="shared" ref="F52:F53" si="50">E52+D52</f>
        <v>140</v>
      </c>
      <c r="G52" s="670"/>
      <c r="H52" s="671"/>
      <c r="I52" s="48">
        <v>160</v>
      </c>
      <c r="J52" s="51">
        <f t="shared" ref="J52:J53" si="51">I52+D52</f>
        <v>194</v>
      </c>
      <c r="K52" s="670"/>
      <c r="L52" s="671"/>
      <c r="M52" s="48">
        <v>130</v>
      </c>
      <c r="N52" s="51">
        <f t="shared" ref="N52:N53" si="52">M52+D52</f>
        <v>164</v>
      </c>
      <c r="O52" s="670"/>
      <c r="P52" s="671"/>
      <c r="Q52" s="48">
        <v>96</v>
      </c>
      <c r="R52" s="49">
        <f>Q52+D52</f>
        <v>130</v>
      </c>
      <c r="S52" s="670"/>
      <c r="T52" s="671"/>
      <c r="U52" s="48">
        <v>152</v>
      </c>
      <c r="V52" s="49">
        <f t="shared" ref="V52:V53" si="53">U52+D52</f>
        <v>186</v>
      </c>
      <c r="W52" s="670"/>
      <c r="X52" s="671"/>
      <c r="Y52" s="51">
        <f t="shared" si="45"/>
        <v>814</v>
      </c>
      <c r="Z52" s="50">
        <f>E52+I52+M52+Q52+U52</f>
        <v>644</v>
      </c>
      <c r="AA52" s="52">
        <f>AVERAGE(F52,J52,N52,R52,V52)</f>
        <v>162.80000000000001</v>
      </c>
      <c r="AB52" s="53">
        <f>AVERAGE(F52,J52,N52,R52,V52)-D52</f>
        <v>128.80000000000001</v>
      </c>
      <c r="AC52" s="664"/>
    </row>
    <row r="53" spans="1:29" s="46" customFormat="1" ht="16.5" customHeight="1" thickBot="1" x14ac:dyDescent="0.25">
      <c r="B53" s="721" t="s">
        <v>102</v>
      </c>
      <c r="C53" s="722"/>
      <c r="D53" s="54">
        <v>32</v>
      </c>
      <c r="E53" s="55">
        <v>180</v>
      </c>
      <c r="F53" s="49">
        <f t="shared" si="50"/>
        <v>212</v>
      </c>
      <c r="G53" s="672"/>
      <c r="H53" s="673"/>
      <c r="I53" s="48">
        <v>162</v>
      </c>
      <c r="J53" s="51">
        <f t="shared" si="51"/>
        <v>194</v>
      </c>
      <c r="K53" s="672"/>
      <c r="L53" s="673"/>
      <c r="M53" s="48">
        <v>126</v>
      </c>
      <c r="N53" s="51">
        <f t="shared" si="52"/>
        <v>158</v>
      </c>
      <c r="O53" s="672"/>
      <c r="P53" s="673"/>
      <c r="Q53" s="48">
        <v>159</v>
      </c>
      <c r="R53" s="49">
        <f>Q53+D53</f>
        <v>191</v>
      </c>
      <c r="S53" s="672"/>
      <c r="T53" s="673"/>
      <c r="U53" s="48">
        <v>179</v>
      </c>
      <c r="V53" s="49">
        <f t="shared" si="53"/>
        <v>211</v>
      </c>
      <c r="W53" s="672"/>
      <c r="X53" s="673"/>
      <c r="Y53" s="57">
        <f t="shared" si="45"/>
        <v>966</v>
      </c>
      <c r="Z53" s="56">
        <f>E53+I53+M53+Q53+U53</f>
        <v>806</v>
      </c>
      <c r="AA53" s="58">
        <f>AVERAGE(F53,J53,N53,R53,V53)</f>
        <v>193.2</v>
      </c>
      <c r="AB53" s="59">
        <f>AVERAGE(F53,J53,N53,R53,V53)-D53</f>
        <v>161.19999999999999</v>
      </c>
      <c r="AC53" s="665"/>
    </row>
    <row r="54" spans="1:29" s="46" customFormat="1" ht="40.5" customHeight="1" x14ac:dyDescent="0.2">
      <c r="B54" s="716" t="s">
        <v>56</v>
      </c>
      <c r="C54" s="718"/>
      <c r="D54" s="67">
        <f>SUM(D55:D57)</f>
        <v>118</v>
      </c>
      <c r="E54" s="34">
        <f>SUM(E55:E57)</f>
        <v>372</v>
      </c>
      <c r="F54" s="61">
        <f>SUM(F55:F57)</f>
        <v>490</v>
      </c>
      <c r="G54" s="61">
        <f>F34</f>
        <v>451</v>
      </c>
      <c r="H54" s="40" t="str">
        <f>B34</f>
        <v>Karla Köök</v>
      </c>
      <c r="I54" s="62">
        <f>SUM(I55:I57)</f>
        <v>489</v>
      </c>
      <c r="J54" s="61">
        <f>SUM(J55:J57)</f>
        <v>607</v>
      </c>
      <c r="K54" s="61">
        <f>J42</f>
        <v>552</v>
      </c>
      <c r="L54" s="40" t="str">
        <f>B42</f>
        <v>Malm duubel</v>
      </c>
      <c r="M54" s="42">
        <f>SUM(M55:M57)</f>
        <v>472</v>
      </c>
      <c r="N54" s="63">
        <f>SUM(N55:N57)</f>
        <v>590</v>
      </c>
      <c r="O54" s="61">
        <f>N50</f>
        <v>484</v>
      </c>
      <c r="P54" s="40" t="str">
        <f>B50</f>
        <v>Rakvere Soojus</v>
      </c>
      <c r="Q54" s="41">
        <f>SUM(Q55:Q57)</f>
        <v>460</v>
      </c>
      <c r="R54" s="63">
        <f>SUM(R55:R57)</f>
        <v>578</v>
      </c>
      <c r="S54" s="61">
        <f>R38</f>
        <v>567</v>
      </c>
      <c r="T54" s="40" t="str">
        <f>B38</f>
        <v>Jeld-Wen</v>
      </c>
      <c r="U54" s="41">
        <f>SUM(U55:U57)</f>
        <v>417</v>
      </c>
      <c r="V54" s="63">
        <f>SUM(V55:V57)</f>
        <v>535</v>
      </c>
      <c r="W54" s="61">
        <f>V46</f>
        <v>506</v>
      </c>
      <c r="X54" s="40" t="str">
        <f>B46</f>
        <v>Aroz3D</v>
      </c>
      <c r="Y54" s="43">
        <f t="shared" si="45"/>
        <v>2800</v>
      </c>
      <c r="Z54" s="41">
        <f>SUM(Z55:Z57)</f>
        <v>2210</v>
      </c>
      <c r="AA54" s="64">
        <f>AVERAGE(AA55,AA56,AA57)</f>
        <v>186.66666666666666</v>
      </c>
      <c r="AB54" s="45">
        <f>AVERAGE(AB55,AB56,AB57)</f>
        <v>147.33333333333334</v>
      </c>
      <c r="AC54" s="663">
        <f>G55+K55+O55+S55+W55</f>
        <v>5</v>
      </c>
    </row>
    <row r="55" spans="1:29" s="46" customFormat="1" ht="15.75" customHeight="1" x14ac:dyDescent="0.2">
      <c r="B55" s="719" t="s">
        <v>134</v>
      </c>
      <c r="C55" s="720"/>
      <c r="D55" s="47">
        <v>44</v>
      </c>
      <c r="E55" s="48">
        <v>97</v>
      </c>
      <c r="F55" s="49">
        <f>E55+D55</f>
        <v>141</v>
      </c>
      <c r="G55" s="668">
        <v>1</v>
      </c>
      <c r="H55" s="669"/>
      <c r="I55" s="50">
        <v>150</v>
      </c>
      <c r="J55" s="51">
        <f>I55+D55</f>
        <v>194</v>
      </c>
      <c r="K55" s="668">
        <v>1</v>
      </c>
      <c r="L55" s="669"/>
      <c r="M55" s="50">
        <v>139</v>
      </c>
      <c r="N55" s="51">
        <f>M55+D55</f>
        <v>183</v>
      </c>
      <c r="O55" s="668">
        <v>1</v>
      </c>
      <c r="P55" s="669"/>
      <c r="Q55" s="50">
        <v>139</v>
      </c>
      <c r="R55" s="49">
        <f>Q55+D55</f>
        <v>183</v>
      </c>
      <c r="S55" s="668">
        <v>1</v>
      </c>
      <c r="T55" s="669"/>
      <c r="U55" s="50">
        <v>135</v>
      </c>
      <c r="V55" s="49">
        <f>U55+D55</f>
        <v>179</v>
      </c>
      <c r="W55" s="668">
        <v>1</v>
      </c>
      <c r="X55" s="669"/>
      <c r="Y55" s="51">
        <f t="shared" si="45"/>
        <v>880</v>
      </c>
      <c r="Z55" s="50">
        <f>E55+I55+M55+Q55+U55</f>
        <v>660</v>
      </c>
      <c r="AA55" s="52">
        <f>AVERAGE(F55,J55,N55,R55,V55)</f>
        <v>176</v>
      </c>
      <c r="AB55" s="53">
        <f>AVERAGE(F55,J55,N55,R55,V55)-D55</f>
        <v>132</v>
      </c>
      <c r="AC55" s="664"/>
    </row>
    <row r="56" spans="1:29" s="46" customFormat="1" ht="15.75" customHeight="1" x14ac:dyDescent="0.2">
      <c r="B56" s="719" t="s">
        <v>135</v>
      </c>
      <c r="C56" s="720"/>
      <c r="D56" s="47">
        <v>42</v>
      </c>
      <c r="E56" s="48">
        <v>141</v>
      </c>
      <c r="F56" s="49">
        <f t="shared" ref="F56:F57" si="54">E56+D56</f>
        <v>183</v>
      </c>
      <c r="G56" s="670"/>
      <c r="H56" s="671"/>
      <c r="I56" s="48">
        <v>163</v>
      </c>
      <c r="J56" s="51">
        <f t="shared" ref="J56:J57" si="55">I56+D56</f>
        <v>205</v>
      </c>
      <c r="K56" s="670"/>
      <c r="L56" s="671"/>
      <c r="M56" s="48">
        <v>140</v>
      </c>
      <c r="N56" s="51">
        <f t="shared" ref="N56:N57" si="56">M56+D56</f>
        <v>182</v>
      </c>
      <c r="O56" s="670"/>
      <c r="P56" s="671"/>
      <c r="Q56" s="48">
        <v>161</v>
      </c>
      <c r="R56" s="49">
        <f>Q56+D56</f>
        <v>203</v>
      </c>
      <c r="S56" s="670"/>
      <c r="T56" s="671"/>
      <c r="U56" s="48">
        <v>122</v>
      </c>
      <c r="V56" s="49">
        <f t="shared" ref="V56:V57" si="57">U56+D56</f>
        <v>164</v>
      </c>
      <c r="W56" s="670"/>
      <c r="X56" s="671"/>
      <c r="Y56" s="51">
        <f t="shared" si="45"/>
        <v>937</v>
      </c>
      <c r="Z56" s="50">
        <f>E56+I56+M56+Q56+U56</f>
        <v>727</v>
      </c>
      <c r="AA56" s="52">
        <f>AVERAGE(F56,J56,N56,R56,V56)</f>
        <v>187.4</v>
      </c>
      <c r="AB56" s="53">
        <f>AVERAGE(F56,J56,N56,R56,V56)-D56</f>
        <v>145.4</v>
      </c>
      <c r="AC56" s="664"/>
    </row>
    <row r="57" spans="1:29" s="46" customFormat="1" ht="16.5" customHeight="1" thickBot="1" x14ac:dyDescent="0.25">
      <c r="B57" s="721" t="s">
        <v>136</v>
      </c>
      <c r="C57" s="722"/>
      <c r="D57" s="68">
        <v>32</v>
      </c>
      <c r="E57" s="55">
        <v>134</v>
      </c>
      <c r="F57" s="49">
        <f t="shared" si="54"/>
        <v>166</v>
      </c>
      <c r="G57" s="672"/>
      <c r="H57" s="673"/>
      <c r="I57" s="55">
        <v>176</v>
      </c>
      <c r="J57" s="51">
        <f t="shared" si="55"/>
        <v>208</v>
      </c>
      <c r="K57" s="672"/>
      <c r="L57" s="673"/>
      <c r="M57" s="55">
        <v>193</v>
      </c>
      <c r="N57" s="51">
        <f t="shared" si="56"/>
        <v>225</v>
      </c>
      <c r="O57" s="672"/>
      <c r="P57" s="673"/>
      <c r="Q57" s="55">
        <v>160</v>
      </c>
      <c r="R57" s="49">
        <f>Q57+D57</f>
        <v>192</v>
      </c>
      <c r="S57" s="672"/>
      <c r="T57" s="673"/>
      <c r="U57" s="55">
        <v>160</v>
      </c>
      <c r="V57" s="49">
        <f t="shared" si="57"/>
        <v>192</v>
      </c>
      <c r="W57" s="672"/>
      <c r="X57" s="673"/>
      <c r="Y57" s="57">
        <f t="shared" si="45"/>
        <v>983</v>
      </c>
      <c r="Z57" s="56">
        <f>E57+I57+M57+Q57+U57</f>
        <v>823</v>
      </c>
      <c r="AA57" s="58">
        <f>AVERAGE(F57,J57,N57,R57,V57)</f>
        <v>196.6</v>
      </c>
      <c r="AB57" s="59">
        <f>AVERAGE(F57,J57,N57,R57,V57)-D57</f>
        <v>164.6</v>
      </c>
      <c r="AC57" s="665"/>
    </row>
    <row r="58" spans="1:29" s="46" customFormat="1" ht="18" x14ac:dyDescent="0.2">
      <c r="B58" s="208"/>
      <c r="C58" s="208"/>
      <c r="D58" s="209"/>
      <c r="E58" s="210"/>
      <c r="F58" s="211"/>
      <c r="G58" s="212"/>
      <c r="H58" s="212"/>
      <c r="I58" s="210"/>
      <c r="J58" s="211"/>
      <c r="K58" s="212"/>
      <c r="L58" s="212"/>
      <c r="M58" s="210"/>
      <c r="N58" s="211"/>
      <c r="O58" s="212"/>
      <c r="P58" s="212"/>
      <c r="Q58" s="210"/>
      <c r="R58" s="211"/>
      <c r="S58" s="212"/>
      <c r="T58" s="212"/>
      <c r="U58" s="210"/>
      <c r="V58" s="211"/>
      <c r="W58" s="212"/>
      <c r="X58" s="212"/>
      <c r="Y58" s="211"/>
      <c r="Z58" s="210"/>
      <c r="AA58" s="213"/>
      <c r="AB58" s="214"/>
      <c r="AC58" s="215"/>
    </row>
    <row r="59" spans="1:29" ht="22.5" x14ac:dyDescent="0.25">
      <c r="B59" s="2"/>
      <c r="C59" s="2"/>
      <c r="D59" s="3"/>
      <c r="E59" s="4"/>
      <c r="F59" s="5" t="s">
        <v>160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/>
      <c r="T59" s="3"/>
      <c r="U59" s="3"/>
      <c r="V59" s="6"/>
      <c r="W59" s="7" t="s">
        <v>87</v>
      </c>
      <c r="X59" s="8"/>
      <c r="Y59" s="8"/>
      <c r="Z59" s="8"/>
      <c r="AA59" s="3"/>
      <c r="AB59" s="3"/>
      <c r="AC59" s="4"/>
    </row>
    <row r="60" spans="1:29" ht="21" thickBot="1" x14ac:dyDescent="0.35">
      <c r="B60" s="9" t="s">
        <v>0</v>
      </c>
      <c r="C60" s="10"/>
      <c r="D60" s="10"/>
      <c r="E60" s="4"/>
      <c r="F60" s="1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4"/>
    </row>
    <row r="61" spans="1:29" x14ac:dyDescent="0.25">
      <c r="B61" s="698" t="s">
        <v>1</v>
      </c>
      <c r="C61" s="699"/>
      <c r="D61" s="12" t="s">
        <v>2</v>
      </c>
      <c r="E61" s="13"/>
      <c r="F61" s="14" t="s">
        <v>3</v>
      </c>
      <c r="G61" s="700" t="s">
        <v>4</v>
      </c>
      <c r="H61" s="701"/>
      <c r="I61" s="15"/>
      <c r="J61" s="14" t="s">
        <v>5</v>
      </c>
      <c r="K61" s="700" t="s">
        <v>4</v>
      </c>
      <c r="L61" s="701"/>
      <c r="M61" s="16"/>
      <c r="N61" s="14" t="s">
        <v>6</v>
      </c>
      <c r="O61" s="700" t="s">
        <v>4</v>
      </c>
      <c r="P61" s="701"/>
      <c r="Q61" s="16"/>
      <c r="R61" s="14" t="s">
        <v>7</v>
      </c>
      <c r="S61" s="700" t="s">
        <v>4</v>
      </c>
      <c r="T61" s="701"/>
      <c r="U61" s="17"/>
      <c r="V61" s="14" t="s">
        <v>8</v>
      </c>
      <c r="W61" s="700" t="s">
        <v>4</v>
      </c>
      <c r="X61" s="701"/>
      <c r="Y61" s="14" t="s">
        <v>9</v>
      </c>
      <c r="Z61" s="18"/>
      <c r="AA61" s="19" t="s">
        <v>10</v>
      </c>
      <c r="AB61" s="20" t="s">
        <v>11</v>
      </c>
      <c r="AC61" s="21" t="s">
        <v>9</v>
      </c>
    </row>
    <row r="62" spans="1:29" ht="17.25" thickBot="1" x14ac:dyDescent="0.3">
      <c r="A62" s="22"/>
      <c r="B62" s="702" t="s">
        <v>12</v>
      </c>
      <c r="C62" s="703"/>
      <c r="D62" s="23"/>
      <c r="E62" s="24"/>
      <c r="F62" s="25" t="s">
        <v>13</v>
      </c>
      <c r="G62" s="696" t="s">
        <v>14</v>
      </c>
      <c r="H62" s="697"/>
      <c r="I62" s="26"/>
      <c r="J62" s="25" t="s">
        <v>13</v>
      </c>
      <c r="K62" s="696" t="s">
        <v>14</v>
      </c>
      <c r="L62" s="697"/>
      <c r="M62" s="25"/>
      <c r="N62" s="25" t="s">
        <v>13</v>
      </c>
      <c r="O62" s="696" t="s">
        <v>14</v>
      </c>
      <c r="P62" s="697"/>
      <c r="Q62" s="25"/>
      <c r="R62" s="25" t="s">
        <v>13</v>
      </c>
      <c r="S62" s="696" t="s">
        <v>14</v>
      </c>
      <c r="T62" s="697"/>
      <c r="U62" s="27"/>
      <c r="V62" s="25" t="s">
        <v>13</v>
      </c>
      <c r="W62" s="696" t="s">
        <v>14</v>
      </c>
      <c r="X62" s="697"/>
      <c r="Y62" s="28" t="s">
        <v>13</v>
      </c>
      <c r="Z62" s="29" t="s">
        <v>15</v>
      </c>
      <c r="AA62" s="30" t="s">
        <v>16</v>
      </c>
      <c r="AB62" s="31" t="s">
        <v>17</v>
      </c>
      <c r="AC62" s="32" t="s">
        <v>18</v>
      </c>
    </row>
    <row r="63" spans="1:29" ht="43.5" thickBot="1" x14ac:dyDescent="0.3">
      <c r="A63" s="22"/>
      <c r="B63" s="690" t="s">
        <v>112</v>
      </c>
      <c r="C63" s="691"/>
      <c r="D63" s="33">
        <f>SUM(D64:D66)</f>
        <v>62</v>
      </c>
      <c r="E63" s="34">
        <f>SUM(E64:E66)</f>
        <v>488</v>
      </c>
      <c r="F63" s="35">
        <f>SUM(F64:F66)</f>
        <v>550</v>
      </c>
      <c r="G63" s="36">
        <f>F83</f>
        <v>449</v>
      </c>
      <c r="H63" s="37" t="str">
        <f>B83</f>
        <v xml:space="preserve">Malm&amp;Ko </v>
      </c>
      <c r="I63" s="38">
        <f>SUM(I64:I66)</f>
        <v>592</v>
      </c>
      <c r="J63" s="39">
        <f>SUM(J64:J66)</f>
        <v>654</v>
      </c>
      <c r="K63" s="39">
        <f>J79</f>
        <v>556</v>
      </c>
      <c r="L63" s="40" t="str">
        <f>B79</f>
        <v>AQVA</v>
      </c>
      <c r="M63" s="41">
        <f>SUM(M64:M66)</f>
        <v>482</v>
      </c>
      <c r="N63" s="36">
        <f>SUM(N64:N66)</f>
        <v>544</v>
      </c>
      <c r="O63" s="36">
        <f>N75</f>
        <v>604</v>
      </c>
      <c r="P63" s="37" t="str">
        <f>B75</f>
        <v>Baltic Tank</v>
      </c>
      <c r="Q63" s="42">
        <f>SUM(Q64:Q66)</f>
        <v>583</v>
      </c>
      <c r="R63" s="36">
        <f>SUM(R64:R66)</f>
        <v>645</v>
      </c>
      <c r="S63" s="36">
        <f>R71</f>
        <v>648</v>
      </c>
      <c r="T63" s="37" t="str">
        <f>B71</f>
        <v>Egesten Metallehitused</v>
      </c>
      <c r="U63" s="42">
        <f>SUM(U64:U66)</f>
        <v>535</v>
      </c>
      <c r="V63" s="36">
        <f>SUM(V64:V66)</f>
        <v>597</v>
      </c>
      <c r="W63" s="36">
        <f>V67</f>
        <v>591</v>
      </c>
      <c r="X63" s="37" t="str">
        <f>B67</f>
        <v>WÜRTH</v>
      </c>
      <c r="Y63" s="43">
        <f>F63+J63+N63+R63+V63</f>
        <v>2990</v>
      </c>
      <c r="Z63" s="41">
        <f>SUM(Z64:Z66)</f>
        <v>2680</v>
      </c>
      <c r="AA63" s="44">
        <f>AVERAGE(AA64,AA65,AA66)</f>
        <v>199.33333333333334</v>
      </c>
      <c r="AB63" s="45">
        <f>AVERAGE(AB64,AB65,AB66)</f>
        <v>178.66666666666666</v>
      </c>
      <c r="AC63" s="663">
        <f>G64+K64+O64+S64+W64</f>
        <v>3</v>
      </c>
    </row>
    <row r="64" spans="1:29" x14ac:dyDescent="0.25">
      <c r="A64" s="46"/>
      <c r="B64" s="692" t="s">
        <v>113</v>
      </c>
      <c r="C64" s="693"/>
      <c r="D64" s="47">
        <v>0</v>
      </c>
      <c r="E64" s="48">
        <v>151</v>
      </c>
      <c r="F64" s="49">
        <f>E64+D64</f>
        <v>151</v>
      </c>
      <c r="G64" s="668">
        <v>1</v>
      </c>
      <c r="H64" s="669"/>
      <c r="I64" s="50">
        <v>170</v>
      </c>
      <c r="J64" s="51">
        <f>I64+D64</f>
        <v>170</v>
      </c>
      <c r="K64" s="668">
        <v>1</v>
      </c>
      <c r="L64" s="669"/>
      <c r="M64" s="50">
        <v>187</v>
      </c>
      <c r="N64" s="51">
        <f>M64+D64</f>
        <v>187</v>
      </c>
      <c r="O64" s="668">
        <v>0</v>
      </c>
      <c r="P64" s="669"/>
      <c r="Q64" s="50">
        <v>187</v>
      </c>
      <c r="R64" s="49">
        <f>Q64+D64</f>
        <v>187</v>
      </c>
      <c r="S64" s="668">
        <v>0</v>
      </c>
      <c r="T64" s="669"/>
      <c r="U64" s="48">
        <v>182</v>
      </c>
      <c r="V64" s="49">
        <f>U64+D64</f>
        <v>182</v>
      </c>
      <c r="W64" s="668">
        <v>1</v>
      </c>
      <c r="X64" s="669"/>
      <c r="Y64" s="51">
        <f>F64+J64+N64+R64+V64</f>
        <v>877</v>
      </c>
      <c r="Z64" s="50">
        <f>E64+I64+M64+Q64+U64</f>
        <v>877</v>
      </c>
      <c r="AA64" s="52">
        <f>AVERAGE(F64,J64,N64,R64,V64)</f>
        <v>175.4</v>
      </c>
      <c r="AB64" s="53">
        <f>AVERAGE(F64,J64,N64,R64,V64)-D64</f>
        <v>175.4</v>
      </c>
      <c r="AC64" s="664"/>
    </row>
    <row r="65" spans="1:29" s="22" customFormat="1" ht="15.75" x14ac:dyDescent="0.2">
      <c r="A65" s="46"/>
      <c r="B65" s="694" t="s">
        <v>161</v>
      </c>
      <c r="C65" s="695"/>
      <c r="D65" s="47">
        <v>24</v>
      </c>
      <c r="E65" s="48">
        <v>159</v>
      </c>
      <c r="F65" s="49">
        <f t="shared" ref="F65:F66" si="58">E65+D65</f>
        <v>183</v>
      </c>
      <c r="G65" s="670"/>
      <c r="H65" s="671"/>
      <c r="I65" s="50">
        <v>234</v>
      </c>
      <c r="J65" s="51">
        <f t="shared" ref="J65:J66" si="59">I65+D65</f>
        <v>258</v>
      </c>
      <c r="K65" s="670"/>
      <c r="L65" s="671"/>
      <c r="M65" s="50">
        <v>162</v>
      </c>
      <c r="N65" s="51">
        <f t="shared" ref="N65:N66" si="60">M65+D65</f>
        <v>186</v>
      </c>
      <c r="O65" s="670"/>
      <c r="P65" s="671"/>
      <c r="Q65" s="48">
        <v>212</v>
      </c>
      <c r="R65" s="49">
        <f t="shared" ref="R65:R66" si="61">Q65+D65</f>
        <v>236</v>
      </c>
      <c r="S65" s="670"/>
      <c r="T65" s="671"/>
      <c r="U65" s="48">
        <v>184</v>
      </c>
      <c r="V65" s="49">
        <f t="shared" ref="V65:V66" si="62">U65+D65</f>
        <v>208</v>
      </c>
      <c r="W65" s="670"/>
      <c r="X65" s="671"/>
      <c r="Y65" s="51">
        <f>F65+J65+N65+R65+V65</f>
        <v>1071</v>
      </c>
      <c r="Z65" s="50">
        <f>E65+I65+M65+Q65+U65</f>
        <v>951</v>
      </c>
      <c r="AA65" s="52">
        <f>AVERAGE(F65,J65,N65,R65,V65)</f>
        <v>214.2</v>
      </c>
      <c r="AB65" s="53">
        <f>AVERAGE(F65,J65,N65,R65,V65)-D65</f>
        <v>190.2</v>
      </c>
      <c r="AC65" s="664"/>
    </row>
    <row r="66" spans="1:29" s="22" customFormat="1" thickBot="1" x14ac:dyDescent="0.25">
      <c r="A66" s="46"/>
      <c r="B66" s="682" t="s">
        <v>115</v>
      </c>
      <c r="C66" s="683"/>
      <c r="D66" s="54">
        <v>38</v>
      </c>
      <c r="E66" s="55">
        <v>178</v>
      </c>
      <c r="F66" s="49">
        <f t="shared" si="58"/>
        <v>216</v>
      </c>
      <c r="G66" s="672"/>
      <c r="H66" s="673"/>
      <c r="I66" s="56">
        <v>188</v>
      </c>
      <c r="J66" s="51">
        <f t="shared" si="59"/>
        <v>226</v>
      </c>
      <c r="K66" s="672"/>
      <c r="L66" s="673"/>
      <c r="M66" s="50">
        <v>133</v>
      </c>
      <c r="N66" s="51">
        <f t="shared" si="60"/>
        <v>171</v>
      </c>
      <c r="O66" s="672"/>
      <c r="P66" s="673"/>
      <c r="Q66" s="48">
        <v>184</v>
      </c>
      <c r="R66" s="49">
        <f t="shared" si="61"/>
        <v>222</v>
      </c>
      <c r="S66" s="672"/>
      <c r="T66" s="673"/>
      <c r="U66" s="48">
        <v>169</v>
      </c>
      <c r="V66" s="49">
        <f t="shared" si="62"/>
        <v>207</v>
      </c>
      <c r="W66" s="672"/>
      <c r="X66" s="673"/>
      <c r="Y66" s="57">
        <f>F66+J66+N66+R66+V66</f>
        <v>1042</v>
      </c>
      <c r="Z66" s="56">
        <f>E66+I66+M66+Q66+U66</f>
        <v>852</v>
      </c>
      <c r="AA66" s="58">
        <f>AVERAGE(F66,J66,N66,R66,V66)</f>
        <v>208.4</v>
      </c>
      <c r="AB66" s="59">
        <f>AVERAGE(F66,J66,N66,R66,V66)-D66</f>
        <v>170.4</v>
      </c>
      <c r="AC66" s="665"/>
    </row>
    <row r="67" spans="1:29" s="46" customFormat="1" ht="42.75" x14ac:dyDescent="0.2">
      <c r="B67" s="661" t="s">
        <v>133</v>
      </c>
      <c r="C67" s="662"/>
      <c r="D67" s="60">
        <f>SUM(D68:D70)</f>
        <v>79</v>
      </c>
      <c r="E67" s="34">
        <f>SUM(E68:E70)</f>
        <v>517</v>
      </c>
      <c r="F67" s="61">
        <f>SUM(F68:F70)</f>
        <v>596</v>
      </c>
      <c r="G67" s="61">
        <f>F79</f>
        <v>563</v>
      </c>
      <c r="H67" s="40" t="str">
        <f>B79</f>
        <v>AQVA</v>
      </c>
      <c r="I67" s="62">
        <f>SUM(I68:I70)</f>
        <v>488</v>
      </c>
      <c r="J67" s="61">
        <f>SUM(J68:J70)</f>
        <v>567</v>
      </c>
      <c r="K67" s="61">
        <f>J75</f>
        <v>583</v>
      </c>
      <c r="L67" s="40" t="str">
        <f>B75</f>
        <v>Baltic Tank</v>
      </c>
      <c r="M67" s="41">
        <f>SUM(M68:M70)</f>
        <v>518</v>
      </c>
      <c r="N67" s="65">
        <f>SUM(N68:N70)</f>
        <v>597</v>
      </c>
      <c r="O67" s="61">
        <f>N71</f>
        <v>556</v>
      </c>
      <c r="P67" s="40" t="str">
        <f>B71</f>
        <v>Egesten Metallehitused</v>
      </c>
      <c r="Q67" s="41">
        <f>SUM(Q68:Q70)</f>
        <v>495</v>
      </c>
      <c r="R67" s="36">
        <f>SUM(R68:R70)</f>
        <v>574</v>
      </c>
      <c r="S67" s="61">
        <f>R83</f>
        <v>562</v>
      </c>
      <c r="T67" s="40" t="str">
        <f>B83</f>
        <v xml:space="preserve">Malm&amp;Ko </v>
      </c>
      <c r="U67" s="41">
        <f>SUM(U68:U70)</f>
        <v>512</v>
      </c>
      <c r="V67" s="63">
        <f>SUM(V68:V70)</f>
        <v>591</v>
      </c>
      <c r="W67" s="61">
        <f>V63</f>
        <v>597</v>
      </c>
      <c r="X67" s="40" t="str">
        <f>B63</f>
        <v>VERX</v>
      </c>
      <c r="Y67" s="43">
        <f>F67+J67+N67+R67+V67</f>
        <v>2925</v>
      </c>
      <c r="Z67" s="41">
        <f>SUM(Z68:Z70)</f>
        <v>2530</v>
      </c>
      <c r="AA67" s="64">
        <f>AVERAGE(AA68,AA69,AA70)</f>
        <v>195</v>
      </c>
      <c r="AB67" s="45">
        <f>AVERAGE(AB68,AB69,AB70)</f>
        <v>168.66666666666666</v>
      </c>
      <c r="AC67" s="663">
        <f>G68+K68+O68+S68+W68</f>
        <v>3</v>
      </c>
    </row>
    <row r="68" spans="1:29" s="46" customFormat="1" ht="15.75" x14ac:dyDescent="0.2">
      <c r="B68" s="728" t="s">
        <v>144</v>
      </c>
      <c r="C68" s="728"/>
      <c r="D68" s="47">
        <v>39</v>
      </c>
      <c r="E68" s="48">
        <v>157</v>
      </c>
      <c r="F68" s="49">
        <f>E68+D68</f>
        <v>196</v>
      </c>
      <c r="G68" s="668">
        <v>1</v>
      </c>
      <c r="H68" s="669"/>
      <c r="I68" s="50">
        <v>143</v>
      </c>
      <c r="J68" s="51">
        <f>I68+D68</f>
        <v>182</v>
      </c>
      <c r="K68" s="668">
        <v>0</v>
      </c>
      <c r="L68" s="669"/>
      <c r="M68" s="50">
        <v>170</v>
      </c>
      <c r="N68" s="51">
        <f>M68+D68</f>
        <v>209</v>
      </c>
      <c r="O68" s="668">
        <v>1</v>
      </c>
      <c r="P68" s="669"/>
      <c r="Q68" s="50">
        <v>166</v>
      </c>
      <c r="R68" s="49">
        <f>Q68+D68</f>
        <v>205</v>
      </c>
      <c r="S68" s="668">
        <v>1</v>
      </c>
      <c r="T68" s="669"/>
      <c r="U68" s="50">
        <v>162</v>
      </c>
      <c r="V68" s="49">
        <f>U68+D68</f>
        <v>201</v>
      </c>
      <c r="W68" s="668">
        <v>0</v>
      </c>
      <c r="X68" s="669"/>
      <c r="Y68" s="51">
        <f t="shared" ref="Y68:Y73" si="63">F68+J68+N68+R68+V68</f>
        <v>993</v>
      </c>
      <c r="Z68" s="50">
        <f>E68+I68+M68+Q68+U68</f>
        <v>798</v>
      </c>
      <c r="AA68" s="52">
        <f>AVERAGE(F68,J68,N68,R68,V68)</f>
        <v>198.6</v>
      </c>
      <c r="AB68" s="53">
        <f>AVERAGE(F68,J68,N68,R68,V68)-D68</f>
        <v>159.6</v>
      </c>
      <c r="AC68" s="664"/>
    </row>
    <row r="69" spans="1:29" s="46" customFormat="1" ht="15.75" x14ac:dyDescent="0.2">
      <c r="B69" s="728" t="s">
        <v>145</v>
      </c>
      <c r="C69" s="728"/>
      <c r="D69" s="47">
        <v>22</v>
      </c>
      <c r="E69" s="48">
        <v>181</v>
      </c>
      <c r="F69" s="49">
        <f t="shared" ref="F69:F70" si="64">E69+D69</f>
        <v>203</v>
      </c>
      <c r="G69" s="670"/>
      <c r="H69" s="671"/>
      <c r="I69" s="50">
        <v>166</v>
      </c>
      <c r="J69" s="51">
        <f t="shared" ref="J69:J70" si="65">I69+D69</f>
        <v>188</v>
      </c>
      <c r="K69" s="670"/>
      <c r="L69" s="671"/>
      <c r="M69" s="50">
        <v>138</v>
      </c>
      <c r="N69" s="51">
        <f t="shared" ref="N69:N70" si="66">M69+D69</f>
        <v>160</v>
      </c>
      <c r="O69" s="670"/>
      <c r="P69" s="671"/>
      <c r="Q69" s="48">
        <v>170</v>
      </c>
      <c r="R69" s="49">
        <f t="shared" ref="R69:R70" si="67">Q69+D69</f>
        <v>192</v>
      </c>
      <c r="S69" s="670"/>
      <c r="T69" s="671"/>
      <c r="U69" s="48">
        <v>133</v>
      </c>
      <c r="V69" s="49">
        <f t="shared" ref="V69:V70" si="68">U69+D69</f>
        <v>155</v>
      </c>
      <c r="W69" s="670"/>
      <c r="X69" s="671"/>
      <c r="Y69" s="51">
        <f t="shared" si="63"/>
        <v>898</v>
      </c>
      <c r="Z69" s="50">
        <f>E69+I69+M69+Q69+U69</f>
        <v>788</v>
      </c>
      <c r="AA69" s="52">
        <f>AVERAGE(F69,J69,N69,R69,V69)</f>
        <v>179.6</v>
      </c>
      <c r="AB69" s="53">
        <f>AVERAGE(F69,J69,N69,R69,V69)-D69</f>
        <v>157.6</v>
      </c>
      <c r="AC69" s="664"/>
    </row>
    <row r="70" spans="1:29" s="46" customFormat="1" thickBot="1" x14ac:dyDescent="0.25">
      <c r="B70" s="729" t="s">
        <v>146</v>
      </c>
      <c r="C70" s="729"/>
      <c r="D70" s="54">
        <v>18</v>
      </c>
      <c r="E70" s="55">
        <v>179</v>
      </c>
      <c r="F70" s="49">
        <f t="shared" si="64"/>
        <v>197</v>
      </c>
      <c r="G70" s="672"/>
      <c r="H70" s="673"/>
      <c r="I70" s="56">
        <v>179</v>
      </c>
      <c r="J70" s="51">
        <f t="shared" si="65"/>
        <v>197</v>
      </c>
      <c r="K70" s="672"/>
      <c r="L70" s="673"/>
      <c r="M70" s="50">
        <v>210</v>
      </c>
      <c r="N70" s="51">
        <f t="shared" si="66"/>
        <v>228</v>
      </c>
      <c r="O70" s="672"/>
      <c r="P70" s="673"/>
      <c r="Q70" s="48">
        <v>159</v>
      </c>
      <c r="R70" s="49">
        <f t="shared" si="67"/>
        <v>177</v>
      </c>
      <c r="S70" s="672"/>
      <c r="T70" s="673"/>
      <c r="U70" s="48">
        <v>217</v>
      </c>
      <c r="V70" s="49">
        <f t="shared" si="68"/>
        <v>235</v>
      </c>
      <c r="W70" s="672"/>
      <c r="X70" s="673"/>
      <c r="Y70" s="57">
        <f t="shared" si="63"/>
        <v>1034</v>
      </c>
      <c r="Z70" s="56">
        <f>E70+I70+M70+Q70+U70</f>
        <v>944</v>
      </c>
      <c r="AA70" s="58">
        <f>AVERAGE(F70,J70,N70,R70,V70)</f>
        <v>206.8</v>
      </c>
      <c r="AB70" s="59">
        <f>AVERAGE(F70,J70,N70,R70,V70)-D70</f>
        <v>188.8</v>
      </c>
      <c r="AC70" s="665"/>
    </row>
    <row r="71" spans="1:29" s="46" customFormat="1" ht="39" customHeight="1" thickBot="1" x14ac:dyDescent="0.25">
      <c r="B71" s="690" t="s">
        <v>25</v>
      </c>
      <c r="C71" s="691"/>
      <c r="D71" s="60">
        <f>SUM(D72:D74)</f>
        <v>69</v>
      </c>
      <c r="E71" s="34">
        <f>SUM(E72:E74)</f>
        <v>477</v>
      </c>
      <c r="F71" s="61">
        <f>SUM(F72:F74)</f>
        <v>546</v>
      </c>
      <c r="G71" s="61">
        <f>F75</f>
        <v>496</v>
      </c>
      <c r="H71" s="40" t="str">
        <f>B75</f>
        <v>Baltic Tank</v>
      </c>
      <c r="I71" s="62">
        <f>SUM(I72:I74)</f>
        <v>527</v>
      </c>
      <c r="J71" s="61">
        <f>SUM(J72:J74)</f>
        <v>596</v>
      </c>
      <c r="K71" s="61">
        <f>J83</f>
        <v>490</v>
      </c>
      <c r="L71" s="40" t="str">
        <f>B83</f>
        <v xml:space="preserve">Malm&amp;Ko </v>
      </c>
      <c r="M71" s="41">
        <f>SUM(M72:M74)</f>
        <v>487</v>
      </c>
      <c r="N71" s="65">
        <f>SUM(N72:N74)</f>
        <v>556</v>
      </c>
      <c r="O71" s="61">
        <f>N67</f>
        <v>597</v>
      </c>
      <c r="P71" s="40" t="str">
        <f>B67</f>
        <v>WÜRTH</v>
      </c>
      <c r="Q71" s="41">
        <f>SUM(Q72:Q74)</f>
        <v>579</v>
      </c>
      <c r="R71" s="63">
        <f>SUM(R72:R74)</f>
        <v>648</v>
      </c>
      <c r="S71" s="61">
        <f>R63</f>
        <v>645</v>
      </c>
      <c r="T71" s="40" t="str">
        <f>B63</f>
        <v>VERX</v>
      </c>
      <c r="U71" s="41">
        <f>SUM(U72:U74)</f>
        <v>532</v>
      </c>
      <c r="V71" s="65">
        <f>SUM(V72:V74)</f>
        <v>601</v>
      </c>
      <c r="W71" s="61">
        <f>V79</f>
        <v>579</v>
      </c>
      <c r="X71" s="40" t="str">
        <f>B79</f>
        <v>AQVA</v>
      </c>
      <c r="Y71" s="43">
        <f t="shared" si="63"/>
        <v>2947</v>
      </c>
      <c r="Z71" s="41">
        <f>SUM(Z72:Z74)</f>
        <v>2602</v>
      </c>
      <c r="AA71" s="64">
        <f>AVERAGE(AA72,AA73,AA74)</f>
        <v>196.4666666666667</v>
      </c>
      <c r="AB71" s="45">
        <f>AVERAGE(AB72,AB73,AB74)</f>
        <v>173.4666666666667</v>
      </c>
      <c r="AC71" s="663">
        <f>G72+K72+O72+S72+W72</f>
        <v>4</v>
      </c>
    </row>
    <row r="72" spans="1:29" s="46" customFormat="1" ht="15.75" x14ac:dyDescent="0.2">
      <c r="B72" s="692" t="s">
        <v>82</v>
      </c>
      <c r="C72" s="693"/>
      <c r="D72" s="47">
        <v>10</v>
      </c>
      <c r="E72" s="48">
        <v>155</v>
      </c>
      <c r="F72" s="49">
        <f>E72+D72</f>
        <v>165</v>
      </c>
      <c r="G72" s="668">
        <v>1</v>
      </c>
      <c r="H72" s="669"/>
      <c r="I72" s="50">
        <v>204</v>
      </c>
      <c r="J72" s="51">
        <f>I72+D72</f>
        <v>214</v>
      </c>
      <c r="K72" s="668">
        <v>1</v>
      </c>
      <c r="L72" s="669"/>
      <c r="M72" s="50">
        <v>189</v>
      </c>
      <c r="N72" s="51">
        <f>M72+D72</f>
        <v>199</v>
      </c>
      <c r="O72" s="668">
        <v>0</v>
      </c>
      <c r="P72" s="669"/>
      <c r="Q72" s="50">
        <v>202</v>
      </c>
      <c r="R72" s="49">
        <f>Q72+D72</f>
        <v>212</v>
      </c>
      <c r="S72" s="668">
        <v>1</v>
      </c>
      <c r="T72" s="669"/>
      <c r="U72" s="50">
        <v>171</v>
      </c>
      <c r="V72" s="49">
        <f>U72+D72</f>
        <v>181</v>
      </c>
      <c r="W72" s="668">
        <v>1</v>
      </c>
      <c r="X72" s="669"/>
      <c r="Y72" s="51">
        <f t="shared" si="63"/>
        <v>971</v>
      </c>
      <c r="Z72" s="50">
        <f>E72+I72+M72+Q72+U72</f>
        <v>921</v>
      </c>
      <c r="AA72" s="52">
        <f>AVERAGE(F72,J72,N72,R72,V72)</f>
        <v>194.2</v>
      </c>
      <c r="AB72" s="53">
        <f>AVERAGE(F72,J72,N72,R72,V72)-D72</f>
        <v>184.2</v>
      </c>
      <c r="AC72" s="664"/>
    </row>
    <row r="73" spans="1:29" s="46" customFormat="1" ht="15.75" x14ac:dyDescent="0.2">
      <c r="B73" s="694" t="s">
        <v>26</v>
      </c>
      <c r="C73" s="695"/>
      <c r="D73" s="47">
        <v>28</v>
      </c>
      <c r="E73" s="48">
        <v>159</v>
      </c>
      <c r="F73" s="49">
        <f t="shared" ref="F73:F74" si="69">E73+D73</f>
        <v>187</v>
      </c>
      <c r="G73" s="670"/>
      <c r="H73" s="671"/>
      <c r="I73" s="48">
        <v>154</v>
      </c>
      <c r="J73" s="51">
        <f t="shared" ref="J73:J74" si="70">I73+D73</f>
        <v>182</v>
      </c>
      <c r="K73" s="670"/>
      <c r="L73" s="671"/>
      <c r="M73" s="48">
        <v>166</v>
      </c>
      <c r="N73" s="51">
        <f t="shared" ref="N73:N74" si="71">M73+D73</f>
        <v>194</v>
      </c>
      <c r="O73" s="670"/>
      <c r="P73" s="671"/>
      <c r="Q73" s="48">
        <v>204</v>
      </c>
      <c r="R73" s="49">
        <f t="shared" ref="R73:R74" si="72">Q73+D73</f>
        <v>232</v>
      </c>
      <c r="S73" s="670"/>
      <c r="T73" s="671"/>
      <c r="U73" s="48">
        <v>179</v>
      </c>
      <c r="V73" s="49">
        <f t="shared" ref="V73:V74" si="73">U73+D73</f>
        <v>207</v>
      </c>
      <c r="W73" s="670"/>
      <c r="X73" s="671"/>
      <c r="Y73" s="51">
        <f t="shared" si="63"/>
        <v>1002</v>
      </c>
      <c r="Z73" s="50">
        <f>E73+I73+M73+Q73+U73</f>
        <v>862</v>
      </c>
      <c r="AA73" s="52">
        <f>AVERAGE(F73,J73,N73,R73,V73)</f>
        <v>200.4</v>
      </c>
      <c r="AB73" s="53">
        <f>AVERAGE(F73,J73,N73,R73,V73)-D73</f>
        <v>172.4</v>
      </c>
      <c r="AC73" s="664"/>
    </row>
    <row r="74" spans="1:29" s="46" customFormat="1" thickBot="1" x14ac:dyDescent="0.25">
      <c r="B74" s="682" t="s">
        <v>164</v>
      </c>
      <c r="C74" s="683"/>
      <c r="D74" s="54">
        <v>31</v>
      </c>
      <c r="E74" s="55">
        <v>163</v>
      </c>
      <c r="F74" s="49">
        <f t="shared" si="69"/>
        <v>194</v>
      </c>
      <c r="G74" s="672"/>
      <c r="H74" s="673"/>
      <c r="I74" s="48">
        <v>169</v>
      </c>
      <c r="J74" s="51">
        <f t="shared" si="70"/>
        <v>200</v>
      </c>
      <c r="K74" s="672"/>
      <c r="L74" s="673"/>
      <c r="M74" s="48">
        <v>132</v>
      </c>
      <c r="N74" s="51">
        <f t="shared" si="71"/>
        <v>163</v>
      </c>
      <c r="O74" s="672"/>
      <c r="P74" s="673"/>
      <c r="Q74" s="48">
        <v>173</v>
      </c>
      <c r="R74" s="49">
        <f t="shared" si="72"/>
        <v>204</v>
      </c>
      <c r="S74" s="672"/>
      <c r="T74" s="673"/>
      <c r="U74" s="48">
        <v>182</v>
      </c>
      <c r="V74" s="49">
        <f t="shared" si="73"/>
        <v>213</v>
      </c>
      <c r="W74" s="672"/>
      <c r="X74" s="673"/>
      <c r="Y74" s="57">
        <f>F74+J74+N74+R74+V74</f>
        <v>974</v>
      </c>
      <c r="Z74" s="56">
        <f>E74+I74+M74+Q74+U74</f>
        <v>819</v>
      </c>
      <c r="AA74" s="58">
        <f>AVERAGE(F74,J74,N74,R74,V74)</f>
        <v>194.8</v>
      </c>
      <c r="AB74" s="59">
        <f>AVERAGE(F74,J74,N74,R74,V74)-D74</f>
        <v>163.80000000000001</v>
      </c>
      <c r="AC74" s="665"/>
    </row>
    <row r="75" spans="1:29" s="46" customFormat="1" ht="57" x14ac:dyDescent="0.2">
      <c r="B75" s="738" t="s">
        <v>32</v>
      </c>
      <c r="C75" s="739"/>
      <c r="D75" s="60">
        <f>SUM(D76:D78)</f>
        <v>123</v>
      </c>
      <c r="E75" s="34">
        <f>SUM(E76:E78)</f>
        <v>373</v>
      </c>
      <c r="F75" s="61">
        <f>SUM(F76:F78)</f>
        <v>496</v>
      </c>
      <c r="G75" s="61">
        <f>F71</f>
        <v>546</v>
      </c>
      <c r="H75" s="40" t="str">
        <f>B71</f>
        <v>Egesten Metallehitused</v>
      </c>
      <c r="I75" s="66">
        <f>SUM(I76:I78)</f>
        <v>460</v>
      </c>
      <c r="J75" s="61">
        <f>SUM(J76:J78)</f>
        <v>583</v>
      </c>
      <c r="K75" s="61">
        <f>J67</f>
        <v>567</v>
      </c>
      <c r="L75" s="40" t="str">
        <f>B67</f>
        <v>WÜRTH</v>
      </c>
      <c r="M75" s="42">
        <f>SUM(M76:M78)</f>
        <v>481</v>
      </c>
      <c r="N75" s="63">
        <f>SUM(N76:N78)</f>
        <v>604</v>
      </c>
      <c r="O75" s="61">
        <f>N63</f>
        <v>544</v>
      </c>
      <c r="P75" s="40" t="str">
        <f>B63</f>
        <v>VERX</v>
      </c>
      <c r="Q75" s="41">
        <f>SUM(Q76:Q78)</f>
        <v>405</v>
      </c>
      <c r="R75" s="63">
        <f>SUM(R76:R78)</f>
        <v>528</v>
      </c>
      <c r="S75" s="61">
        <f>R79</f>
        <v>653</v>
      </c>
      <c r="T75" s="40" t="str">
        <f>B79</f>
        <v>AQVA</v>
      </c>
      <c r="U75" s="41">
        <f>SUM(U76:U78)</f>
        <v>384</v>
      </c>
      <c r="V75" s="63">
        <f>SUM(V76:V78)</f>
        <v>507</v>
      </c>
      <c r="W75" s="61">
        <f>V83</f>
        <v>518</v>
      </c>
      <c r="X75" s="40" t="str">
        <f>B83</f>
        <v xml:space="preserve">Malm&amp;Ko </v>
      </c>
      <c r="Y75" s="43">
        <f t="shared" ref="Y75:Y86" si="74">F75+J75+N75+R75+V75</f>
        <v>2718</v>
      </c>
      <c r="Z75" s="41">
        <f>SUM(Z76:Z78)</f>
        <v>2103</v>
      </c>
      <c r="AA75" s="64">
        <f>AVERAGE(AA76,AA77,AA78)</f>
        <v>181.20000000000002</v>
      </c>
      <c r="AB75" s="45">
        <f>AVERAGE(AB76,AB77,AB78)</f>
        <v>140.20000000000002</v>
      </c>
      <c r="AC75" s="663">
        <f>G76+K76+O76+S76+W76</f>
        <v>2</v>
      </c>
    </row>
    <row r="76" spans="1:29" s="46" customFormat="1" ht="15.75" x14ac:dyDescent="0.2">
      <c r="B76" s="728" t="s">
        <v>94</v>
      </c>
      <c r="C76" s="728"/>
      <c r="D76" s="47">
        <v>57</v>
      </c>
      <c r="E76" s="48">
        <v>144</v>
      </c>
      <c r="F76" s="49">
        <f>E76+D76</f>
        <v>201</v>
      </c>
      <c r="G76" s="668">
        <v>0</v>
      </c>
      <c r="H76" s="669"/>
      <c r="I76" s="50">
        <v>149</v>
      </c>
      <c r="J76" s="51">
        <f>I76+D76</f>
        <v>206</v>
      </c>
      <c r="K76" s="668">
        <v>1</v>
      </c>
      <c r="L76" s="669"/>
      <c r="M76" s="50">
        <v>138</v>
      </c>
      <c r="N76" s="51">
        <f>M76+D76</f>
        <v>195</v>
      </c>
      <c r="O76" s="668">
        <v>1</v>
      </c>
      <c r="P76" s="669"/>
      <c r="Q76" s="50">
        <v>114</v>
      </c>
      <c r="R76" s="49">
        <f>Q76+D76</f>
        <v>171</v>
      </c>
      <c r="S76" s="668">
        <v>0</v>
      </c>
      <c r="T76" s="669"/>
      <c r="U76" s="50">
        <v>121</v>
      </c>
      <c r="V76" s="49">
        <f>U76+D76</f>
        <v>178</v>
      </c>
      <c r="W76" s="668">
        <v>0</v>
      </c>
      <c r="X76" s="669"/>
      <c r="Y76" s="51">
        <f t="shared" si="74"/>
        <v>951</v>
      </c>
      <c r="Z76" s="50">
        <f>E76+I76+M76+Q76+U76</f>
        <v>666</v>
      </c>
      <c r="AA76" s="52">
        <f>AVERAGE(F76,J76,N76,R76,V76)</f>
        <v>190.2</v>
      </c>
      <c r="AB76" s="53">
        <f>AVERAGE(F76,J76,N76,R76,V76)-D76</f>
        <v>133.19999999999999</v>
      </c>
      <c r="AC76" s="664"/>
    </row>
    <row r="77" spans="1:29" s="46" customFormat="1" ht="15.75" x14ac:dyDescent="0.2">
      <c r="B77" s="728" t="s">
        <v>95</v>
      </c>
      <c r="C77" s="728"/>
      <c r="D77" s="71">
        <v>46</v>
      </c>
      <c r="E77" s="48">
        <v>115</v>
      </c>
      <c r="F77" s="49">
        <f t="shared" ref="F77:F78" si="75">E77+D77</f>
        <v>161</v>
      </c>
      <c r="G77" s="670"/>
      <c r="H77" s="671"/>
      <c r="I77" s="48">
        <v>140</v>
      </c>
      <c r="J77" s="51">
        <f t="shared" ref="J77:J78" si="76">I77+D77</f>
        <v>186</v>
      </c>
      <c r="K77" s="670"/>
      <c r="L77" s="671"/>
      <c r="M77" s="48">
        <v>145</v>
      </c>
      <c r="N77" s="51">
        <f t="shared" ref="N77:N78" si="77">M77+D77</f>
        <v>191</v>
      </c>
      <c r="O77" s="670"/>
      <c r="P77" s="671"/>
      <c r="Q77" s="48">
        <v>126</v>
      </c>
      <c r="R77" s="49">
        <f t="shared" ref="R77:R78" si="78">Q77+D77</f>
        <v>172</v>
      </c>
      <c r="S77" s="670"/>
      <c r="T77" s="671"/>
      <c r="U77" s="48">
        <v>121</v>
      </c>
      <c r="V77" s="49">
        <f t="shared" ref="V77:V78" si="79">U77+D77</f>
        <v>167</v>
      </c>
      <c r="W77" s="670"/>
      <c r="X77" s="671"/>
      <c r="Y77" s="51">
        <f t="shared" si="74"/>
        <v>877</v>
      </c>
      <c r="Z77" s="50">
        <f>E77+I77+M77+Q77+U77</f>
        <v>647</v>
      </c>
      <c r="AA77" s="52">
        <f>AVERAGE(F77,J77,N77,R77,V77)</f>
        <v>175.4</v>
      </c>
      <c r="AB77" s="53">
        <f>AVERAGE(F77,J77,N77,R77,V77)-D77</f>
        <v>129.4</v>
      </c>
      <c r="AC77" s="664"/>
    </row>
    <row r="78" spans="1:29" s="46" customFormat="1" thickBot="1" x14ac:dyDescent="0.25">
      <c r="B78" s="729" t="s">
        <v>96</v>
      </c>
      <c r="C78" s="729"/>
      <c r="D78" s="54">
        <v>20</v>
      </c>
      <c r="E78" s="55">
        <v>114</v>
      </c>
      <c r="F78" s="49">
        <f t="shared" si="75"/>
        <v>134</v>
      </c>
      <c r="G78" s="672"/>
      <c r="H78" s="673"/>
      <c r="I78" s="48">
        <v>171</v>
      </c>
      <c r="J78" s="51">
        <f t="shared" si="76"/>
        <v>191</v>
      </c>
      <c r="K78" s="672"/>
      <c r="L78" s="673"/>
      <c r="M78" s="48">
        <v>198</v>
      </c>
      <c r="N78" s="51">
        <f t="shared" si="77"/>
        <v>218</v>
      </c>
      <c r="O78" s="672"/>
      <c r="P78" s="673"/>
      <c r="Q78" s="48">
        <v>165</v>
      </c>
      <c r="R78" s="49">
        <f t="shared" si="78"/>
        <v>185</v>
      </c>
      <c r="S78" s="672"/>
      <c r="T78" s="673"/>
      <c r="U78" s="48">
        <v>142</v>
      </c>
      <c r="V78" s="49">
        <f t="shared" si="79"/>
        <v>162</v>
      </c>
      <c r="W78" s="672"/>
      <c r="X78" s="673"/>
      <c r="Y78" s="57">
        <f t="shared" si="74"/>
        <v>890</v>
      </c>
      <c r="Z78" s="56">
        <f>E78+I78+M78+Q78+U78</f>
        <v>790</v>
      </c>
      <c r="AA78" s="58">
        <f>AVERAGE(F78,J78,N78,R78,V78)</f>
        <v>178</v>
      </c>
      <c r="AB78" s="59">
        <f>AVERAGE(F78,J78,N78,R78,V78)-D78</f>
        <v>158</v>
      </c>
      <c r="AC78" s="665"/>
    </row>
    <row r="79" spans="1:29" s="46" customFormat="1" ht="57" x14ac:dyDescent="0.2">
      <c r="B79" s="661" t="s">
        <v>41</v>
      </c>
      <c r="C79" s="662"/>
      <c r="D79" s="33">
        <f>SUM(D80:D82)</f>
        <v>124</v>
      </c>
      <c r="E79" s="34">
        <f>SUM(E80:E82)</f>
        <v>439</v>
      </c>
      <c r="F79" s="61">
        <f>SUM(F80:F82)</f>
        <v>563</v>
      </c>
      <c r="G79" s="61">
        <f>F67</f>
        <v>596</v>
      </c>
      <c r="H79" s="40" t="str">
        <f>B67</f>
        <v>WÜRTH</v>
      </c>
      <c r="I79" s="62">
        <f>SUM(I80:I82)</f>
        <v>432</v>
      </c>
      <c r="J79" s="61">
        <f>SUM(J80:J82)</f>
        <v>556</v>
      </c>
      <c r="K79" s="61">
        <f>J63</f>
        <v>654</v>
      </c>
      <c r="L79" s="40" t="str">
        <f>B63</f>
        <v>VERX</v>
      </c>
      <c r="M79" s="41">
        <f>SUM(M80:M82)</f>
        <v>485</v>
      </c>
      <c r="N79" s="65">
        <f>SUM(N80:N82)</f>
        <v>609</v>
      </c>
      <c r="O79" s="61">
        <f>N83</f>
        <v>530</v>
      </c>
      <c r="P79" s="40" t="str">
        <f>B83</f>
        <v xml:space="preserve">Malm&amp;Ko </v>
      </c>
      <c r="Q79" s="41">
        <f>SUM(Q80:Q82)</f>
        <v>529</v>
      </c>
      <c r="R79" s="65">
        <f>SUM(R80:R82)</f>
        <v>653</v>
      </c>
      <c r="S79" s="61">
        <f>R75</f>
        <v>528</v>
      </c>
      <c r="T79" s="40" t="str">
        <f>B75</f>
        <v>Baltic Tank</v>
      </c>
      <c r="U79" s="41">
        <f>SUM(U80:U82)</f>
        <v>455</v>
      </c>
      <c r="V79" s="65">
        <f>SUM(V80:V82)</f>
        <v>579</v>
      </c>
      <c r="W79" s="61">
        <f>V71</f>
        <v>601</v>
      </c>
      <c r="X79" s="40" t="str">
        <f>B71</f>
        <v>Egesten Metallehitused</v>
      </c>
      <c r="Y79" s="43">
        <f t="shared" si="74"/>
        <v>2960</v>
      </c>
      <c r="Z79" s="41">
        <f>SUM(Z80:Z82)</f>
        <v>2340</v>
      </c>
      <c r="AA79" s="64">
        <f>AVERAGE(AA80,AA81,AA82)</f>
        <v>197.33333333333334</v>
      </c>
      <c r="AB79" s="45">
        <f>AVERAGE(AB80,AB81,AB82)</f>
        <v>156</v>
      </c>
      <c r="AC79" s="663">
        <f>G80+K80+O80+S80+W80</f>
        <v>2</v>
      </c>
    </row>
    <row r="80" spans="1:29" s="46" customFormat="1" ht="15.75" x14ac:dyDescent="0.2">
      <c r="B80" s="666" t="s">
        <v>165</v>
      </c>
      <c r="C80" s="667"/>
      <c r="D80" s="47">
        <v>49</v>
      </c>
      <c r="E80" s="48">
        <v>143</v>
      </c>
      <c r="F80" s="49">
        <f>E80+D80</f>
        <v>192</v>
      </c>
      <c r="G80" s="668">
        <v>0</v>
      </c>
      <c r="H80" s="669"/>
      <c r="I80" s="50">
        <v>138</v>
      </c>
      <c r="J80" s="51">
        <f>I80+D80</f>
        <v>187</v>
      </c>
      <c r="K80" s="668">
        <v>0</v>
      </c>
      <c r="L80" s="669"/>
      <c r="M80" s="50">
        <v>165</v>
      </c>
      <c r="N80" s="51">
        <f>M80+D80</f>
        <v>214</v>
      </c>
      <c r="O80" s="668">
        <v>1</v>
      </c>
      <c r="P80" s="669"/>
      <c r="Q80" s="50">
        <v>153</v>
      </c>
      <c r="R80" s="49">
        <f>Q80+D80</f>
        <v>202</v>
      </c>
      <c r="S80" s="668">
        <v>1</v>
      </c>
      <c r="T80" s="669"/>
      <c r="U80" s="50">
        <v>147</v>
      </c>
      <c r="V80" s="49">
        <f>U80+D80</f>
        <v>196</v>
      </c>
      <c r="W80" s="668">
        <v>0</v>
      </c>
      <c r="X80" s="669"/>
      <c r="Y80" s="51">
        <f t="shared" si="74"/>
        <v>991</v>
      </c>
      <c r="Z80" s="50">
        <f>E80+I80+M80+Q80+U80</f>
        <v>746</v>
      </c>
      <c r="AA80" s="52">
        <f>AVERAGE(F80,J80,N80,R80,V80)</f>
        <v>198.2</v>
      </c>
      <c r="AB80" s="53">
        <f>AVERAGE(F80,J80,N80,R80,V80)-D80</f>
        <v>149.19999999999999</v>
      </c>
      <c r="AC80" s="664"/>
    </row>
    <row r="81" spans="1:29" s="46" customFormat="1" ht="15.75" x14ac:dyDescent="0.2">
      <c r="B81" s="674" t="s">
        <v>120</v>
      </c>
      <c r="C81" s="675"/>
      <c r="D81" s="47">
        <v>31</v>
      </c>
      <c r="E81" s="48">
        <v>124</v>
      </c>
      <c r="F81" s="49">
        <f t="shared" ref="F81:F82" si="80">E81+D81</f>
        <v>155</v>
      </c>
      <c r="G81" s="670"/>
      <c r="H81" s="671"/>
      <c r="I81" s="48">
        <v>131</v>
      </c>
      <c r="J81" s="51">
        <f t="shared" ref="J81:J82" si="81">I81+D81</f>
        <v>162</v>
      </c>
      <c r="K81" s="670"/>
      <c r="L81" s="671"/>
      <c r="M81" s="48">
        <v>146</v>
      </c>
      <c r="N81" s="51">
        <f t="shared" ref="N81:N82" si="82">M81+D81</f>
        <v>177</v>
      </c>
      <c r="O81" s="670"/>
      <c r="P81" s="671"/>
      <c r="Q81" s="48">
        <v>216</v>
      </c>
      <c r="R81" s="49">
        <f t="shared" ref="R81:R82" si="83">Q81+D81</f>
        <v>247</v>
      </c>
      <c r="S81" s="670"/>
      <c r="T81" s="671"/>
      <c r="U81" s="48">
        <v>118</v>
      </c>
      <c r="V81" s="49">
        <f t="shared" ref="V81:V82" si="84">U81+D81</f>
        <v>149</v>
      </c>
      <c r="W81" s="670"/>
      <c r="X81" s="671"/>
      <c r="Y81" s="51">
        <f t="shared" si="74"/>
        <v>890</v>
      </c>
      <c r="Z81" s="50">
        <f>E81+I81+M81+Q81+U81</f>
        <v>735</v>
      </c>
      <c r="AA81" s="52">
        <f>AVERAGE(F81,J81,N81,R81,V81)</f>
        <v>178</v>
      </c>
      <c r="AB81" s="53">
        <f>AVERAGE(F81,J81,N81,R81,V81)-D81</f>
        <v>147</v>
      </c>
      <c r="AC81" s="664"/>
    </row>
    <row r="82" spans="1:29" s="46" customFormat="1" thickBot="1" x14ac:dyDescent="0.25">
      <c r="B82" s="676" t="s">
        <v>121</v>
      </c>
      <c r="C82" s="677"/>
      <c r="D82" s="54">
        <v>44</v>
      </c>
      <c r="E82" s="55">
        <v>172</v>
      </c>
      <c r="F82" s="49">
        <f t="shared" si="80"/>
        <v>216</v>
      </c>
      <c r="G82" s="672"/>
      <c r="H82" s="673"/>
      <c r="I82" s="48">
        <v>163</v>
      </c>
      <c r="J82" s="51">
        <f t="shared" si="81"/>
        <v>207</v>
      </c>
      <c r="K82" s="672"/>
      <c r="L82" s="673"/>
      <c r="M82" s="48">
        <v>174</v>
      </c>
      <c r="N82" s="51">
        <f t="shared" si="82"/>
        <v>218</v>
      </c>
      <c r="O82" s="672"/>
      <c r="P82" s="673"/>
      <c r="Q82" s="48">
        <v>160</v>
      </c>
      <c r="R82" s="49">
        <f t="shared" si="83"/>
        <v>204</v>
      </c>
      <c r="S82" s="672"/>
      <c r="T82" s="673"/>
      <c r="U82" s="48">
        <v>190</v>
      </c>
      <c r="V82" s="49">
        <f t="shared" si="84"/>
        <v>234</v>
      </c>
      <c r="W82" s="672"/>
      <c r="X82" s="673"/>
      <c r="Y82" s="57">
        <f t="shared" si="74"/>
        <v>1079</v>
      </c>
      <c r="Z82" s="56">
        <f>E82+I82+M82+Q82+U82</f>
        <v>859</v>
      </c>
      <c r="AA82" s="58">
        <f>AVERAGE(F82,J82,N82,R82,V82)</f>
        <v>215.8</v>
      </c>
      <c r="AB82" s="59">
        <f>AVERAGE(F82,J82,N82,R82,V82)-D82</f>
        <v>171.8</v>
      </c>
      <c r="AC82" s="665"/>
    </row>
    <row r="83" spans="1:29" s="46" customFormat="1" ht="43.5" thickBot="1" x14ac:dyDescent="0.25">
      <c r="B83" s="730" t="s">
        <v>137</v>
      </c>
      <c r="C83" s="731"/>
      <c r="D83" s="67">
        <f>SUM(D84:D86)</f>
        <v>42</v>
      </c>
      <c r="E83" s="34">
        <f>SUM(E84:E86)</f>
        <v>407</v>
      </c>
      <c r="F83" s="61">
        <f>SUM(F84:F86)</f>
        <v>449</v>
      </c>
      <c r="G83" s="61">
        <f>F63</f>
        <v>550</v>
      </c>
      <c r="H83" s="40" t="str">
        <f>B63</f>
        <v>VERX</v>
      </c>
      <c r="I83" s="62">
        <f>SUM(I84:I86)</f>
        <v>448</v>
      </c>
      <c r="J83" s="61">
        <f>SUM(J84:J86)</f>
        <v>490</v>
      </c>
      <c r="K83" s="61">
        <f>J71</f>
        <v>596</v>
      </c>
      <c r="L83" s="40" t="str">
        <f>B71</f>
        <v>Egesten Metallehitused</v>
      </c>
      <c r="M83" s="42">
        <f>SUM(M84:M86)</f>
        <v>488</v>
      </c>
      <c r="N83" s="63">
        <f>SUM(N84:N86)</f>
        <v>530</v>
      </c>
      <c r="O83" s="61">
        <f>N79</f>
        <v>609</v>
      </c>
      <c r="P83" s="40" t="str">
        <f>B79</f>
        <v>AQVA</v>
      </c>
      <c r="Q83" s="41">
        <f>SUM(Q84:Q86)</f>
        <v>520</v>
      </c>
      <c r="R83" s="63">
        <f>SUM(R84:R86)</f>
        <v>562</v>
      </c>
      <c r="S83" s="61">
        <f>R67</f>
        <v>574</v>
      </c>
      <c r="T83" s="40" t="str">
        <f>B67</f>
        <v>WÜRTH</v>
      </c>
      <c r="U83" s="41">
        <f>SUM(U84:U86)</f>
        <v>476</v>
      </c>
      <c r="V83" s="63">
        <f>SUM(V84:V86)</f>
        <v>518</v>
      </c>
      <c r="W83" s="61">
        <f>V75</f>
        <v>507</v>
      </c>
      <c r="X83" s="40" t="str">
        <f>B75</f>
        <v>Baltic Tank</v>
      </c>
      <c r="Y83" s="43">
        <f t="shared" si="74"/>
        <v>2549</v>
      </c>
      <c r="Z83" s="41">
        <f>SUM(Z84:Z86)</f>
        <v>2339</v>
      </c>
      <c r="AA83" s="64">
        <f>AVERAGE(AA84,AA85,AA86)</f>
        <v>169.93333333333334</v>
      </c>
      <c r="AB83" s="45">
        <f>AVERAGE(AB84,AB85,AB86)</f>
        <v>155.93333333333334</v>
      </c>
      <c r="AC83" s="663">
        <f>G84+K84+O84+S84+W84</f>
        <v>1</v>
      </c>
    </row>
    <row r="84" spans="1:29" s="46" customFormat="1" ht="15.75" x14ac:dyDescent="0.2">
      <c r="B84" s="732" t="s">
        <v>141</v>
      </c>
      <c r="C84" s="733"/>
      <c r="D84" s="47">
        <v>2</v>
      </c>
      <c r="E84" s="48">
        <v>144</v>
      </c>
      <c r="F84" s="49">
        <f>E84+D84</f>
        <v>146</v>
      </c>
      <c r="G84" s="668">
        <v>0</v>
      </c>
      <c r="H84" s="669"/>
      <c r="I84" s="50">
        <v>162</v>
      </c>
      <c r="J84" s="51">
        <f>I84+D84</f>
        <v>164</v>
      </c>
      <c r="K84" s="668">
        <v>0</v>
      </c>
      <c r="L84" s="669"/>
      <c r="M84" s="50">
        <v>161</v>
      </c>
      <c r="N84" s="51">
        <f>M84+D84</f>
        <v>163</v>
      </c>
      <c r="O84" s="668">
        <v>0</v>
      </c>
      <c r="P84" s="669"/>
      <c r="Q84" s="50">
        <v>193</v>
      </c>
      <c r="R84" s="49">
        <f>Q84+D84</f>
        <v>195</v>
      </c>
      <c r="S84" s="668">
        <v>0</v>
      </c>
      <c r="T84" s="669"/>
      <c r="U84" s="50">
        <v>137</v>
      </c>
      <c r="V84" s="49">
        <f>U84+D84</f>
        <v>139</v>
      </c>
      <c r="W84" s="668">
        <v>1</v>
      </c>
      <c r="X84" s="669"/>
      <c r="Y84" s="51">
        <f t="shared" si="74"/>
        <v>807</v>
      </c>
      <c r="Z84" s="50">
        <f>E84+I84+M84+Q84+U84</f>
        <v>797</v>
      </c>
      <c r="AA84" s="52">
        <f>AVERAGE(F84,J84,N84,R84,V84)</f>
        <v>161.4</v>
      </c>
      <c r="AB84" s="53">
        <f>AVERAGE(F84,J84,N84,R84,V84)-D84</f>
        <v>159.4</v>
      </c>
      <c r="AC84" s="664"/>
    </row>
    <row r="85" spans="1:29" s="46" customFormat="1" ht="15.75" x14ac:dyDescent="0.2">
      <c r="B85" s="734" t="s">
        <v>162</v>
      </c>
      <c r="C85" s="735"/>
      <c r="D85" s="47">
        <v>33</v>
      </c>
      <c r="E85" s="48">
        <v>109</v>
      </c>
      <c r="F85" s="49">
        <f t="shared" ref="F85:F86" si="85">E85+D85</f>
        <v>142</v>
      </c>
      <c r="G85" s="670"/>
      <c r="H85" s="671"/>
      <c r="I85" s="48">
        <v>143</v>
      </c>
      <c r="J85" s="51">
        <f t="shared" ref="J85:J86" si="86">I85+D85</f>
        <v>176</v>
      </c>
      <c r="K85" s="670"/>
      <c r="L85" s="671"/>
      <c r="M85" s="48">
        <v>177</v>
      </c>
      <c r="N85" s="51">
        <f t="shared" ref="N85:N86" si="87">M85+D85</f>
        <v>210</v>
      </c>
      <c r="O85" s="670"/>
      <c r="P85" s="671"/>
      <c r="Q85" s="48">
        <v>178</v>
      </c>
      <c r="R85" s="49">
        <f t="shared" ref="R85:R86" si="88">Q85+D85</f>
        <v>211</v>
      </c>
      <c r="S85" s="670"/>
      <c r="T85" s="671"/>
      <c r="U85" s="48">
        <v>191</v>
      </c>
      <c r="V85" s="49">
        <f t="shared" ref="V85:V86" si="89">U85+D85</f>
        <v>224</v>
      </c>
      <c r="W85" s="670"/>
      <c r="X85" s="671"/>
      <c r="Y85" s="51">
        <f t="shared" si="74"/>
        <v>963</v>
      </c>
      <c r="Z85" s="50">
        <f>E85+I85+M85+Q85+U85</f>
        <v>798</v>
      </c>
      <c r="AA85" s="52">
        <f>AVERAGE(F85,J85,N85,R85,V85)</f>
        <v>192.6</v>
      </c>
      <c r="AB85" s="53">
        <f>AVERAGE(F85,J85,N85,R85,V85)-D85</f>
        <v>159.6</v>
      </c>
      <c r="AC85" s="664"/>
    </row>
    <row r="86" spans="1:29" s="46" customFormat="1" thickBot="1" x14ac:dyDescent="0.25">
      <c r="B86" s="682" t="s">
        <v>142</v>
      </c>
      <c r="C86" s="683"/>
      <c r="D86" s="68">
        <v>7</v>
      </c>
      <c r="E86" s="55">
        <v>154</v>
      </c>
      <c r="F86" s="49">
        <f t="shared" si="85"/>
        <v>161</v>
      </c>
      <c r="G86" s="672"/>
      <c r="H86" s="673"/>
      <c r="I86" s="55">
        <v>143</v>
      </c>
      <c r="J86" s="51">
        <f t="shared" si="86"/>
        <v>150</v>
      </c>
      <c r="K86" s="672"/>
      <c r="L86" s="673"/>
      <c r="M86" s="55">
        <v>150</v>
      </c>
      <c r="N86" s="51">
        <f t="shared" si="87"/>
        <v>157</v>
      </c>
      <c r="O86" s="672"/>
      <c r="P86" s="673"/>
      <c r="Q86" s="55">
        <v>149</v>
      </c>
      <c r="R86" s="49">
        <f t="shared" si="88"/>
        <v>156</v>
      </c>
      <c r="S86" s="672"/>
      <c r="T86" s="673"/>
      <c r="U86" s="55">
        <v>148</v>
      </c>
      <c r="V86" s="49">
        <f t="shared" si="89"/>
        <v>155</v>
      </c>
      <c r="W86" s="672"/>
      <c r="X86" s="673"/>
      <c r="Y86" s="57">
        <f t="shared" si="74"/>
        <v>779</v>
      </c>
      <c r="Z86" s="56">
        <f>E86+I86+M86+Q86+U86</f>
        <v>744</v>
      </c>
      <c r="AA86" s="58">
        <f>AVERAGE(F86,J86,N86,R86,V86)</f>
        <v>155.80000000000001</v>
      </c>
      <c r="AB86" s="59">
        <f>AVERAGE(F86,J86,N86,R86,V86)-D86</f>
        <v>148.80000000000001</v>
      </c>
      <c r="AC86" s="665"/>
    </row>
    <row r="87" spans="1:29" s="46" customFormat="1" ht="18" x14ac:dyDescent="0.2">
      <c r="B87" s="208"/>
      <c r="C87" s="208"/>
      <c r="D87" s="209"/>
      <c r="E87" s="210"/>
      <c r="F87" s="211"/>
      <c r="G87" s="212"/>
      <c r="H87" s="212"/>
      <c r="I87" s="210"/>
      <c r="J87" s="211"/>
      <c r="K87" s="212"/>
      <c r="L87" s="212"/>
      <c r="M87" s="210"/>
      <c r="N87" s="211"/>
      <c r="O87" s="212"/>
      <c r="P87" s="212"/>
      <c r="Q87" s="210"/>
      <c r="R87" s="211"/>
      <c r="S87" s="212"/>
      <c r="T87" s="212"/>
      <c r="U87" s="210"/>
      <c r="V87" s="211"/>
      <c r="W87" s="212"/>
      <c r="X87" s="212"/>
      <c r="Y87" s="211"/>
      <c r="Z87" s="210"/>
      <c r="AA87" s="213"/>
      <c r="AB87" s="214"/>
      <c r="AC87" s="215"/>
    </row>
    <row r="88" spans="1:29" ht="22.5" x14ac:dyDescent="0.25">
      <c r="B88" s="2"/>
      <c r="C88" s="2"/>
      <c r="D88" s="3"/>
      <c r="E88" s="4"/>
      <c r="F88" s="5" t="s">
        <v>154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3"/>
      <c r="T88" s="3"/>
      <c r="U88" s="3"/>
      <c r="V88" s="6"/>
      <c r="W88" s="7" t="s">
        <v>87</v>
      </c>
      <c r="X88" s="8"/>
      <c r="Y88" s="8"/>
      <c r="Z88" s="8"/>
      <c r="AA88" s="3"/>
      <c r="AB88" s="3"/>
      <c r="AC88" s="4"/>
    </row>
    <row r="89" spans="1:29" ht="21" thickBot="1" x14ac:dyDescent="0.35">
      <c r="B89" s="9" t="s">
        <v>0</v>
      </c>
      <c r="C89" s="10"/>
      <c r="D89" s="10"/>
      <c r="E89" s="4"/>
      <c r="F89" s="1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"/>
    </row>
    <row r="90" spans="1:29" x14ac:dyDescent="0.25">
      <c r="B90" s="698" t="s">
        <v>1</v>
      </c>
      <c r="C90" s="699"/>
      <c r="D90" s="12" t="s">
        <v>2</v>
      </c>
      <c r="E90" s="13"/>
      <c r="F90" s="14" t="s">
        <v>3</v>
      </c>
      <c r="G90" s="700" t="s">
        <v>4</v>
      </c>
      <c r="H90" s="701"/>
      <c r="I90" s="15"/>
      <c r="J90" s="14" t="s">
        <v>5</v>
      </c>
      <c r="K90" s="700" t="s">
        <v>4</v>
      </c>
      <c r="L90" s="701"/>
      <c r="M90" s="16"/>
      <c r="N90" s="14" t="s">
        <v>6</v>
      </c>
      <c r="O90" s="700" t="s">
        <v>4</v>
      </c>
      <c r="P90" s="701"/>
      <c r="Q90" s="16"/>
      <c r="R90" s="14" t="s">
        <v>7</v>
      </c>
      <c r="S90" s="700" t="s">
        <v>4</v>
      </c>
      <c r="T90" s="701"/>
      <c r="U90" s="17"/>
      <c r="V90" s="14" t="s">
        <v>8</v>
      </c>
      <c r="W90" s="700" t="s">
        <v>4</v>
      </c>
      <c r="X90" s="701"/>
      <c r="Y90" s="14" t="s">
        <v>9</v>
      </c>
      <c r="Z90" s="18"/>
      <c r="AA90" s="19" t="s">
        <v>10</v>
      </c>
      <c r="AB90" s="20" t="s">
        <v>11</v>
      </c>
      <c r="AC90" s="21" t="s">
        <v>9</v>
      </c>
    </row>
    <row r="91" spans="1:29" ht="17.25" thickBot="1" x14ac:dyDescent="0.3">
      <c r="A91" s="22"/>
      <c r="B91" s="702" t="s">
        <v>12</v>
      </c>
      <c r="C91" s="703"/>
      <c r="D91" s="23"/>
      <c r="E91" s="24"/>
      <c r="F91" s="25" t="s">
        <v>13</v>
      </c>
      <c r="G91" s="696" t="s">
        <v>14</v>
      </c>
      <c r="H91" s="697"/>
      <c r="I91" s="26"/>
      <c r="J91" s="25" t="s">
        <v>13</v>
      </c>
      <c r="K91" s="696" t="s">
        <v>14</v>
      </c>
      <c r="L91" s="697"/>
      <c r="M91" s="25"/>
      <c r="N91" s="25" t="s">
        <v>13</v>
      </c>
      <c r="O91" s="696" t="s">
        <v>14</v>
      </c>
      <c r="P91" s="697"/>
      <c r="Q91" s="25"/>
      <c r="R91" s="25" t="s">
        <v>13</v>
      </c>
      <c r="S91" s="696" t="s">
        <v>14</v>
      </c>
      <c r="T91" s="697"/>
      <c r="U91" s="27"/>
      <c r="V91" s="25" t="s">
        <v>13</v>
      </c>
      <c r="W91" s="696" t="s">
        <v>14</v>
      </c>
      <c r="X91" s="697"/>
      <c r="Y91" s="28" t="s">
        <v>13</v>
      </c>
      <c r="Z91" s="29" t="s">
        <v>15</v>
      </c>
      <c r="AA91" s="30" t="s">
        <v>16</v>
      </c>
      <c r="AB91" s="31" t="s">
        <v>17</v>
      </c>
      <c r="AC91" s="32" t="s">
        <v>18</v>
      </c>
    </row>
    <row r="92" spans="1:29" ht="48.75" customHeight="1" x14ac:dyDescent="0.25">
      <c r="A92" s="22"/>
      <c r="B92" s="661" t="s">
        <v>27</v>
      </c>
      <c r="C92" s="662"/>
      <c r="D92" s="33">
        <f>SUM(D93:D95)</f>
        <v>108</v>
      </c>
      <c r="E92" s="34">
        <f>SUM(E93:E95)</f>
        <v>409</v>
      </c>
      <c r="F92" s="35">
        <f>SUM(F93:F95)</f>
        <v>517</v>
      </c>
      <c r="G92" s="36">
        <f>F112</f>
        <v>410</v>
      </c>
      <c r="H92" s="37" t="str">
        <f>B112</f>
        <v>Ametikool</v>
      </c>
      <c r="I92" s="38">
        <f>SUM(I93:I95)</f>
        <v>386</v>
      </c>
      <c r="J92" s="39">
        <f>SUM(J93:J95)</f>
        <v>494</v>
      </c>
      <c r="K92" s="39">
        <f>J108</f>
        <v>560</v>
      </c>
      <c r="L92" s="40" t="str">
        <f>B108</f>
        <v>Kunda Trans</v>
      </c>
      <c r="M92" s="41">
        <f>SUM(M93:M95)</f>
        <v>460</v>
      </c>
      <c r="N92" s="36">
        <f>SUM(N93:N95)</f>
        <v>568</v>
      </c>
      <c r="O92" s="36">
        <f>N104</f>
        <v>505</v>
      </c>
      <c r="P92" s="37" t="str">
        <f>B104</f>
        <v>Estonian Cell</v>
      </c>
      <c r="Q92" s="42">
        <f>SUM(Q93:Q95)</f>
        <v>398</v>
      </c>
      <c r="R92" s="36">
        <f>SUM(R93:R95)</f>
        <v>506</v>
      </c>
      <c r="S92" s="36">
        <f>R100</f>
        <v>526</v>
      </c>
      <c r="T92" s="37" t="str">
        <f>B100</f>
        <v>Team 29</v>
      </c>
      <c r="U92" s="42">
        <f>SUM(U93:U95)</f>
        <v>435</v>
      </c>
      <c r="V92" s="36">
        <f>SUM(V93:V95)</f>
        <v>543</v>
      </c>
      <c r="W92" s="36">
        <f>V96</f>
        <v>483</v>
      </c>
      <c r="X92" s="37" t="str">
        <f>B96</f>
        <v>LVRKK</v>
      </c>
      <c r="Y92" s="43">
        <f>F92+J92+N92+R92+V92</f>
        <v>2628</v>
      </c>
      <c r="Z92" s="41">
        <f>SUM(Z93:Z95)</f>
        <v>2088</v>
      </c>
      <c r="AA92" s="44">
        <f>AVERAGE(AA93,AA94,AA95)</f>
        <v>175.20000000000002</v>
      </c>
      <c r="AB92" s="45">
        <f>AVERAGE(AB93,AB94,AB95)</f>
        <v>139.20000000000002</v>
      </c>
      <c r="AC92" s="663">
        <f>G93+K93+O93+S93+W93</f>
        <v>3</v>
      </c>
    </row>
    <row r="93" spans="1:29" ht="16.5" customHeight="1" x14ac:dyDescent="0.25">
      <c r="A93" s="46"/>
      <c r="B93" s="666" t="s">
        <v>148</v>
      </c>
      <c r="C93" s="667"/>
      <c r="D93" s="47">
        <v>44</v>
      </c>
      <c r="E93" s="48">
        <v>148</v>
      </c>
      <c r="F93" s="49">
        <f>E93+D93</f>
        <v>192</v>
      </c>
      <c r="G93" s="668">
        <v>1</v>
      </c>
      <c r="H93" s="669"/>
      <c r="I93" s="50">
        <v>125</v>
      </c>
      <c r="J93" s="51">
        <f>I93+D93</f>
        <v>169</v>
      </c>
      <c r="K93" s="668">
        <v>0</v>
      </c>
      <c r="L93" s="669"/>
      <c r="M93" s="50">
        <v>150</v>
      </c>
      <c r="N93" s="51">
        <f>M93+D93</f>
        <v>194</v>
      </c>
      <c r="O93" s="668">
        <v>1</v>
      </c>
      <c r="P93" s="669"/>
      <c r="Q93" s="50">
        <v>130</v>
      </c>
      <c r="R93" s="49">
        <f>Q93+D93</f>
        <v>174</v>
      </c>
      <c r="S93" s="668">
        <v>0</v>
      </c>
      <c r="T93" s="669"/>
      <c r="U93" s="48">
        <v>178</v>
      </c>
      <c r="V93" s="49">
        <f>U93+D93</f>
        <v>222</v>
      </c>
      <c r="W93" s="668">
        <v>1</v>
      </c>
      <c r="X93" s="669"/>
      <c r="Y93" s="51">
        <f>F93+J93+N93+R93+V93</f>
        <v>951</v>
      </c>
      <c r="Z93" s="50">
        <f>E93+I93+M93+Q93+U93</f>
        <v>731</v>
      </c>
      <c r="AA93" s="52">
        <f>AVERAGE(F93,J93,N93,R93,V93)</f>
        <v>190.2</v>
      </c>
      <c r="AB93" s="53">
        <f>AVERAGE(F93,J93,N93,R93,V93)-D93</f>
        <v>146.19999999999999</v>
      </c>
      <c r="AC93" s="664"/>
    </row>
    <row r="94" spans="1:29" s="22" customFormat="1" ht="15.75" customHeight="1" x14ac:dyDescent="0.2">
      <c r="A94" s="46"/>
      <c r="B94" s="674" t="s">
        <v>158</v>
      </c>
      <c r="C94" s="675"/>
      <c r="D94" s="47">
        <v>37</v>
      </c>
      <c r="E94" s="48">
        <v>108</v>
      </c>
      <c r="F94" s="49">
        <f>E94+D94</f>
        <v>145</v>
      </c>
      <c r="G94" s="670"/>
      <c r="H94" s="671"/>
      <c r="I94" s="50">
        <v>105</v>
      </c>
      <c r="J94" s="51">
        <f>I94+D94</f>
        <v>142</v>
      </c>
      <c r="K94" s="670"/>
      <c r="L94" s="671"/>
      <c r="M94" s="50">
        <v>170</v>
      </c>
      <c r="N94" s="51">
        <f>M94+D94</f>
        <v>207</v>
      </c>
      <c r="O94" s="670"/>
      <c r="P94" s="671"/>
      <c r="Q94" s="48">
        <v>113</v>
      </c>
      <c r="R94" s="49">
        <f>Q94+D94</f>
        <v>150</v>
      </c>
      <c r="S94" s="670"/>
      <c r="T94" s="671"/>
      <c r="U94" s="48">
        <v>141</v>
      </c>
      <c r="V94" s="49">
        <f>U94+D94</f>
        <v>178</v>
      </c>
      <c r="W94" s="670"/>
      <c r="X94" s="671"/>
      <c r="Y94" s="51">
        <f>F94+J94+N94+R94+V94</f>
        <v>822</v>
      </c>
      <c r="Z94" s="50">
        <f>E94+I94+M94+Q94+U94</f>
        <v>637</v>
      </c>
      <c r="AA94" s="52">
        <f>AVERAGE(F94,J94,N94,R94,V94)</f>
        <v>164.4</v>
      </c>
      <c r="AB94" s="53">
        <f>AVERAGE(F94,J94,N94,R94,V94)-D94</f>
        <v>127.4</v>
      </c>
      <c r="AC94" s="664"/>
    </row>
    <row r="95" spans="1:29" s="22" customFormat="1" ht="16.5" customHeight="1" thickBot="1" x14ac:dyDescent="0.25">
      <c r="A95" s="46"/>
      <c r="B95" s="676" t="s">
        <v>149</v>
      </c>
      <c r="C95" s="677"/>
      <c r="D95" s="54">
        <v>27</v>
      </c>
      <c r="E95" s="55">
        <v>153</v>
      </c>
      <c r="F95" s="49">
        <f>E95+D95</f>
        <v>180</v>
      </c>
      <c r="G95" s="672"/>
      <c r="H95" s="673"/>
      <c r="I95" s="56">
        <v>156</v>
      </c>
      <c r="J95" s="51">
        <f>I95+D95</f>
        <v>183</v>
      </c>
      <c r="K95" s="672"/>
      <c r="L95" s="673"/>
      <c r="M95" s="50">
        <v>140</v>
      </c>
      <c r="N95" s="51">
        <f>M95+D95</f>
        <v>167</v>
      </c>
      <c r="O95" s="672"/>
      <c r="P95" s="673"/>
      <c r="Q95" s="48">
        <v>155</v>
      </c>
      <c r="R95" s="49">
        <f>Q95+D95</f>
        <v>182</v>
      </c>
      <c r="S95" s="672"/>
      <c r="T95" s="673"/>
      <c r="U95" s="48">
        <v>116</v>
      </c>
      <c r="V95" s="49">
        <f>U95+D95</f>
        <v>143</v>
      </c>
      <c r="W95" s="672"/>
      <c r="X95" s="673"/>
      <c r="Y95" s="57">
        <f>F95+J95+N95+R95+V95</f>
        <v>855</v>
      </c>
      <c r="Z95" s="56">
        <f>E95+I95+M95+Q95+U95</f>
        <v>720</v>
      </c>
      <c r="AA95" s="58">
        <f>AVERAGE(F95,J95,N95,R95,V95)</f>
        <v>171</v>
      </c>
      <c r="AB95" s="59">
        <f>AVERAGE(F95,J95,N95,R95,V95)-D95</f>
        <v>144</v>
      </c>
      <c r="AC95" s="665"/>
    </row>
    <row r="96" spans="1:29" s="46" customFormat="1" ht="48.75" customHeight="1" x14ac:dyDescent="0.2">
      <c r="B96" s="740" t="s">
        <v>24</v>
      </c>
      <c r="C96" s="741"/>
      <c r="D96" s="206">
        <f>SUM(D97:D99)-30</f>
        <v>134</v>
      </c>
      <c r="E96" s="34">
        <f>SUM(E97:E99)</f>
        <v>421</v>
      </c>
      <c r="F96" s="207">
        <f>SUM(F97:F99)-30</f>
        <v>555</v>
      </c>
      <c r="G96" s="61">
        <f>F108</f>
        <v>556</v>
      </c>
      <c r="H96" s="40" t="str">
        <f>B108</f>
        <v>Kunda Trans</v>
      </c>
      <c r="I96" s="62">
        <f>SUM(I97:I99)</f>
        <v>305</v>
      </c>
      <c r="J96" s="207">
        <f>SUM(J97:J99)-30</f>
        <v>439</v>
      </c>
      <c r="K96" s="61">
        <f>J104</f>
        <v>537</v>
      </c>
      <c r="L96" s="40" t="str">
        <f>B104</f>
        <v>Estonian Cell</v>
      </c>
      <c r="M96" s="41">
        <f>SUM(M97:M99)</f>
        <v>339</v>
      </c>
      <c r="N96" s="207">
        <f>SUM(N97:N99)-30</f>
        <v>473</v>
      </c>
      <c r="O96" s="61">
        <f>N100</f>
        <v>555</v>
      </c>
      <c r="P96" s="40" t="str">
        <f>B100</f>
        <v>Team 29</v>
      </c>
      <c r="Q96" s="41">
        <f>SUM(Q97:Q99)</f>
        <v>310</v>
      </c>
      <c r="R96" s="207">
        <f>SUM(R97:R99)-30</f>
        <v>444</v>
      </c>
      <c r="S96" s="61">
        <f>R112</f>
        <v>419</v>
      </c>
      <c r="T96" s="40" t="str">
        <f>B112</f>
        <v>Ametikool</v>
      </c>
      <c r="U96" s="41">
        <f>SUM(U97:U99)</f>
        <v>349</v>
      </c>
      <c r="V96" s="207">
        <f>SUM(V97:V99)-30</f>
        <v>483</v>
      </c>
      <c r="W96" s="61">
        <f>V92</f>
        <v>543</v>
      </c>
      <c r="X96" s="40" t="str">
        <f>B92</f>
        <v>Wiru Auto</v>
      </c>
      <c r="Y96" s="43">
        <f>F96+J96+N96+R96+V96</f>
        <v>2394</v>
      </c>
      <c r="Z96" s="41">
        <f>SUM(Z97:Z99)</f>
        <v>1724</v>
      </c>
      <c r="AA96" s="64">
        <f>AVERAGE(AA97,AA98,AA99)</f>
        <v>169.6</v>
      </c>
      <c r="AB96" s="45">
        <f>AVERAGE(AB97,AB98,AB99)</f>
        <v>114.93333333333334</v>
      </c>
      <c r="AC96" s="663">
        <f>G97+K97+O97+S97+W97</f>
        <v>1</v>
      </c>
    </row>
    <row r="97" spans="2:29" s="46" customFormat="1" ht="15.75" customHeight="1" x14ac:dyDescent="0.2">
      <c r="B97" s="666" t="s">
        <v>159</v>
      </c>
      <c r="C97" s="667"/>
      <c r="D97" s="47">
        <v>60</v>
      </c>
      <c r="E97" s="48">
        <v>169</v>
      </c>
      <c r="F97" s="49">
        <f>E97+D97</f>
        <v>229</v>
      </c>
      <c r="G97" s="668">
        <v>0</v>
      </c>
      <c r="H97" s="669"/>
      <c r="I97" s="50">
        <v>107</v>
      </c>
      <c r="J97" s="51">
        <f>I97+D97</f>
        <v>167</v>
      </c>
      <c r="K97" s="668">
        <v>0</v>
      </c>
      <c r="L97" s="669"/>
      <c r="M97" s="50">
        <v>102</v>
      </c>
      <c r="N97" s="51">
        <f>M97+D97</f>
        <v>162</v>
      </c>
      <c r="O97" s="668">
        <v>0</v>
      </c>
      <c r="P97" s="669"/>
      <c r="Q97" s="50">
        <v>126</v>
      </c>
      <c r="R97" s="49">
        <f>Q97+D97</f>
        <v>186</v>
      </c>
      <c r="S97" s="668">
        <v>1</v>
      </c>
      <c r="T97" s="669"/>
      <c r="U97" s="50">
        <v>98</v>
      </c>
      <c r="V97" s="49">
        <f>U97+D97</f>
        <v>158</v>
      </c>
      <c r="W97" s="668">
        <v>0</v>
      </c>
      <c r="X97" s="669"/>
      <c r="Y97" s="51">
        <f t="shared" ref="Y97:Y115" si="90">F97+J97+N97+R97+V97</f>
        <v>902</v>
      </c>
      <c r="Z97" s="50">
        <f>E97+I97+M97+Q97+U97</f>
        <v>602</v>
      </c>
      <c r="AA97" s="52">
        <f>AVERAGE(F97,J97,N97,R97,V97)</f>
        <v>180.4</v>
      </c>
      <c r="AB97" s="53">
        <f>AVERAGE(F97,J97,N97,R97,V97)-D97</f>
        <v>120.4</v>
      </c>
      <c r="AC97" s="664"/>
    </row>
    <row r="98" spans="2:29" s="46" customFormat="1" ht="15.75" customHeight="1" x14ac:dyDescent="0.2">
      <c r="B98" s="674" t="s">
        <v>110</v>
      </c>
      <c r="C98" s="675"/>
      <c r="D98" s="47">
        <v>46</v>
      </c>
      <c r="E98" s="48">
        <v>135</v>
      </c>
      <c r="F98" s="49">
        <f>E98+D98</f>
        <v>181</v>
      </c>
      <c r="G98" s="670"/>
      <c r="H98" s="671"/>
      <c r="I98" s="50">
        <v>123</v>
      </c>
      <c r="J98" s="51">
        <f>I98+D98</f>
        <v>169</v>
      </c>
      <c r="K98" s="670"/>
      <c r="L98" s="671"/>
      <c r="M98" s="50">
        <v>141</v>
      </c>
      <c r="N98" s="51">
        <f>M98+D98</f>
        <v>187</v>
      </c>
      <c r="O98" s="670"/>
      <c r="P98" s="671"/>
      <c r="Q98" s="48">
        <v>108</v>
      </c>
      <c r="R98" s="49">
        <f>Q98+D98</f>
        <v>154</v>
      </c>
      <c r="S98" s="670"/>
      <c r="T98" s="671"/>
      <c r="U98" s="48">
        <v>140</v>
      </c>
      <c r="V98" s="49">
        <f>U98+D98</f>
        <v>186</v>
      </c>
      <c r="W98" s="670"/>
      <c r="X98" s="671"/>
      <c r="Y98" s="51">
        <f t="shared" si="90"/>
        <v>877</v>
      </c>
      <c r="Z98" s="50">
        <f>E98+I98+M98+Q98+U98</f>
        <v>647</v>
      </c>
      <c r="AA98" s="52">
        <f>AVERAGE(F98,J98,N98,R98,V98)</f>
        <v>175.4</v>
      </c>
      <c r="AB98" s="53">
        <f>AVERAGE(F98,J98,N98,R98,V98)-D98</f>
        <v>129.4</v>
      </c>
      <c r="AC98" s="664"/>
    </row>
    <row r="99" spans="2:29" s="46" customFormat="1" ht="16.5" customHeight="1" thickBot="1" x14ac:dyDescent="0.25">
      <c r="B99" s="742" t="s">
        <v>111</v>
      </c>
      <c r="C99" s="743"/>
      <c r="D99" s="54">
        <v>58</v>
      </c>
      <c r="E99" s="55">
        <v>117</v>
      </c>
      <c r="F99" s="49">
        <f>E99+D99</f>
        <v>175</v>
      </c>
      <c r="G99" s="672"/>
      <c r="H99" s="673"/>
      <c r="I99" s="56">
        <v>75</v>
      </c>
      <c r="J99" s="51">
        <f>I99+D99</f>
        <v>133</v>
      </c>
      <c r="K99" s="672"/>
      <c r="L99" s="673"/>
      <c r="M99" s="50">
        <v>96</v>
      </c>
      <c r="N99" s="51">
        <f>M99+D99</f>
        <v>154</v>
      </c>
      <c r="O99" s="672"/>
      <c r="P99" s="673"/>
      <c r="Q99" s="48">
        <v>76</v>
      </c>
      <c r="R99" s="49">
        <f>Q99+D99</f>
        <v>134</v>
      </c>
      <c r="S99" s="672"/>
      <c r="T99" s="673"/>
      <c r="U99" s="48">
        <v>111</v>
      </c>
      <c r="V99" s="49">
        <f>U99+D99</f>
        <v>169</v>
      </c>
      <c r="W99" s="672"/>
      <c r="X99" s="673"/>
      <c r="Y99" s="57">
        <f t="shared" si="90"/>
        <v>765</v>
      </c>
      <c r="Z99" s="56">
        <f>E99+I99+M99+Q99+U99</f>
        <v>475</v>
      </c>
      <c r="AA99" s="58">
        <f>AVERAGE(F99,J99,N99,R99,V99)</f>
        <v>153</v>
      </c>
      <c r="AB99" s="59">
        <f>AVERAGE(F99,J99,N99,R99,V99)-D99</f>
        <v>95</v>
      </c>
      <c r="AC99" s="665"/>
    </row>
    <row r="100" spans="2:29" s="46" customFormat="1" ht="60.75" customHeight="1" x14ac:dyDescent="0.2">
      <c r="B100" s="661" t="s">
        <v>43</v>
      </c>
      <c r="C100" s="662"/>
      <c r="D100" s="60">
        <f>SUM(D101:D103)</f>
        <v>180</v>
      </c>
      <c r="E100" s="34">
        <f>SUM(E101:E103)</f>
        <v>343</v>
      </c>
      <c r="F100" s="61">
        <f>SUM(F101:F103)</f>
        <v>523</v>
      </c>
      <c r="G100" s="61">
        <f>F104</f>
        <v>516</v>
      </c>
      <c r="H100" s="40" t="str">
        <f>B104</f>
        <v>Estonian Cell</v>
      </c>
      <c r="I100" s="62">
        <f>SUM(I101:I103)</f>
        <v>344</v>
      </c>
      <c r="J100" s="61">
        <f>SUM(J101:J103)</f>
        <v>524</v>
      </c>
      <c r="K100" s="61">
        <f>J112</f>
        <v>458</v>
      </c>
      <c r="L100" s="40" t="str">
        <f>B112</f>
        <v>Ametikool</v>
      </c>
      <c r="M100" s="41">
        <f>SUM(M101:M103)</f>
        <v>375</v>
      </c>
      <c r="N100" s="65">
        <f>SUM(N101:N103)</f>
        <v>555</v>
      </c>
      <c r="O100" s="61">
        <f>N96</f>
        <v>473</v>
      </c>
      <c r="P100" s="40" t="str">
        <f>B96</f>
        <v>LVRKK</v>
      </c>
      <c r="Q100" s="41">
        <f>SUM(Q101:Q103)</f>
        <v>346</v>
      </c>
      <c r="R100" s="63">
        <f>SUM(R101:R103)</f>
        <v>526</v>
      </c>
      <c r="S100" s="61">
        <f>R92</f>
        <v>506</v>
      </c>
      <c r="T100" s="40" t="str">
        <f>B92</f>
        <v>Wiru Auto</v>
      </c>
      <c r="U100" s="41">
        <f>SUM(U101:U103)</f>
        <v>374</v>
      </c>
      <c r="V100" s="65">
        <f>SUM(V101:V103)</f>
        <v>554</v>
      </c>
      <c r="W100" s="61">
        <f>V108</f>
        <v>536</v>
      </c>
      <c r="X100" s="40" t="str">
        <f>B108</f>
        <v>Kunda Trans</v>
      </c>
      <c r="Y100" s="43">
        <f t="shared" si="90"/>
        <v>2682</v>
      </c>
      <c r="Z100" s="41">
        <f>SUM(Z101:Z103)</f>
        <v>1782</v>
      </c>
      <c r="AA100" s="64">
        <f>AVERAGE(AA101,AA102,AA103)</f>
        <v>178.79999999999998</v>
      </c>
      <c r="AB100" s="45">
        <f>AVERAGE(AB101,AB102,AB103)</f>
        <v>118.8</v>
      </c>
      <c r="AC100" s="663">
        <f>G101+K101+O101+S101+W101</f>
        <v>5</v>
      </c>
    </row>
    <row r="101" spans="2:29" s="46" customFormat="1" ht="15.75" customHeight="1" x14ac:dyDescent="0.2">
      <c r="B101" s="666" t="s">
        <v>46</v>
      </c>
      <c r="C101" s="667"/>
      <c r="D101" s="47">
        <v>60</v>
      </c>
      <c r="E101" s="48">
        <v>136</v>
      </c>
      <c r="F101" s="49">
        <f>E101+D101</f>
        <v>196</v>
      </c>
      <c r="G101" s="668">
        <v>1</v>
      </c>
      <c r="H101" s="669"/>
      <c r="I101" s="50">
        <v>122</v>
      </c>
      <c r="J101" s="51">
        <f>I101+D101</f>
        <v>182</v>
      </c>
      <c r="K101" s="668">
        <v>1</v>
      </c>
      <c r="L101" s="669"/>
      <c r="M101" s="50">
        <v>97</v>
      </c>
      <c r="N101" s="51">
        <f>M101+D101</f>
        <v>157</v>
      </c>
      <c r="O101" s="668">
        <v>1</v>
      </c>
      <c r="P101" s="669"/>
      <c r="Q101" s="50">
        <v>124</v>
      </c>
      <c r="R101" s="49">
        <f>Q101+D101</f>
        <v>184</v>
      </c>
      <c r="S101" s="668">
        <v>1</v>
      </c>
      <c r="T101" s="669"/>
      <c r="U101" s="50">
        <v>120</v>
      </c>
      <c r="V101" s="49">
        <f>U101+D101</f>
        <v>180</v>
      </c>
      <c r="W101" s="668">
        <v>1</v>
      </c>
      <c r="X101" s="669"/>
      <c r="Y101" s="51">
        <f t="shared" si="90"/>
        <v>899</v>
      </c>
      <c r="Z101" s="50">
        <f>E101+I101+M101+Q101+U101</f>
        <v>599</v>
      </c>
      <c r="AA101" s="52">
        <f>AVERAGE(F101,J101,N101,R101,V101)</f>
        <v>179.8</v>
      </c>
      <c r="AB101" s="53">
        <f>AVERAGE(F101,J101,N101,R101,V101)-D101</f>
        <v>119.80000000000001</v>
      </c>
      <c r="AC101" s="664"/>
    </row>
    <row r="102" spans="2:29" s="46" customFormat="1" ht="15.75" customHeight="1" x14ac:dyDescent="0.2">
      <c r="B102" s="674" t="s">
        <v>45</v>
      </c>
      <c r="C102" s="675"/>
      <c r="D102" s="47">
        <v>60</v>
      </c>
      <c r="E102" s="48">
        <v>93</v>
      </c>
      <c r="F102" s="49">
        <f>E102+D102</f>
        <v>153</v>
      </c>
      <c r="G102" s="670"/>
      <c r="H102" s="671"/>
      <c r="I102" s="48">
        <v>94</v>
      </c>
      <c r="J102" s="51">
        <f>I102+D102</f>
        <v>154</v>
      </c>
      <c r="K102" s="670"/>
      <c r="L102" s="671"/>
      <c r="M102" s="48">
        <v>127</v>
      </c>
      <c r="N102" s="51">
        <f>M102+D102</f>
        <v>187</v>
      </c>
      <c r="O102" s="670"/>
      <c r="P102" s="671"/>
      <c r="Q102" s="48">
        <v>125</v>
      </c>
      <c r="R102" s="49">
        <f>Q102+D102</f>
        <v>185</v>
      </c>
      <c r="S102" s="670"/>
      <c r="T102" s="671"/>
      <c r="U102" s="48">
        <v>132</v>
      </c>
      <c r="V102" s="49">
        <f>U102+D102</f>
        <v>192</v>
      </c>
      <c r="W102" s="670"/>
      <c r="X102" s="671"/>
      <c r="Y102" s="51">
        <f t="shared" si="90"/>
        <v>871</v>
      </c>
      <c r="Z102" s="50">
        <f>E102+I102+M102+Q102+U102</f>
        <v>571</v>
      </c>
      <c r="AA102" s="52">
        <f>AVERAGE(F102,J102,N102,R102,V102)</f>
        <v>174.2</v>
      </c>
      <c r="AB102" s="53">
        <f>AVERAGE(F102,J102,N102,R102,V102)-D102</f>
        <v>114.19999999999999</v>
      </c>
      <c r="AC102" s="664"/>
    </row>
    <row r="103" spans="2:29" s="46" customFormat="1" ht="16.5" customHeight="1" thickBot="1" x14ac:dyDescent="0.25">
      <c r="B103" s="736" t="s">
        <v>44</v>
      </c>
      <c r="C103" s="737"/>
      <c r="D103" s="54">
        <v>60</v>
      </c>
      <c r="E103" s="55">
        <v>114</v>
      </c>
      <c r="F103" s="49">
        <f>E103+D103</f>
        <v>174</v>
      </c>
      <c r="G103" s="672"/>
      <c r="H103" s="673"/>
      <c r="I103" s="48">
        <v>128</v>
      </c>
      <c r="J103" s="51">
        <f>I103+D103</f>
        <v>188</v>
      </c>
      <c r="K103" s="672"/>
      <c r="L103" s="673"/>
      <c r="M103" s="48">
        <v>151</v>
      </c>
      <c r="N103" s="51">
        <f>M103+D103</f>
        <v>211</v>
      </c>
      <c r="O103" s="672"/>
      <c r="P103" s="673"/>
      <c r="Q103" s="48">
        <v>97</v>
      </c>
      <c r="R103" s="49">
        <f>Q103+D103</f>
        <v>157</v>
      </c>
      <c r="S103" s="672"/>
      <c r="T103" s="673"/>
      <c r="U103" s="48">
        <v>122</v>
      </c>
      <c r="V103" s="49">
        <f>U103+D103</f>
        <v>182</v>
      </c>
      <c r="W103" s="672"/>
      <c r="X103" s="673"/>
      <c r="Y103" s="57">
        <f t="shared" si="90"/>
        <v>912</v>
      </c>
      <c r="Z103" s="56">
        <f>E103+I103+M103+Q103+U103</f>
        <v>612</v>
      </c>
      <c r="AA103" s="58">
        <f>AVERAGE(F103,J103,N103,R103,V103)</f>
        <v>182.4</v>
      </c>
      <c r="AB103" s="59">
        <f>AVERAGE(F103,J103,N103,R103,V103)-D103</f>
        <v>122.4</v>
      </c>
      <c r="AC103" s="665"/>
    </row>
    <row r="104" spans="2:29" s="46" customFormat="1" ht="48.75" customHeight="1" x14ac:dyDescent="0.2">
      <c r="B104" s="710" t="s">
        <v>31</v>
      </c>
      <c r="C104" s="711"/>
      <c r="D104" s="206">
        <f>SUM(D105:D107)-30</f>
        <v>107</v>
      </c>
      <c r="E104" s="34">
        <f>SUM(E105:E107)</f>
        <v>409</v>
      </c>
      <c r="F104" s="207">
        <f>SUM(F105:F107)-30</f>
        <v>516</v>
      </c>
      <c r="G104" s="61">
        <f>F100</f>
        <v>523</v>
      </c>
      <c r="H104" s="40" t="str">
        <f>B100</f>
        <v>Team 29</v>
      </c>
      <c r="I104" s="66">
        <f>SUM(I105:I107)</f>
        <v>430</v>
      </c>
      <c r="J104" s="207">
        <f>SUM(J105:J107)-30</f>
        <v>537</v>
      </c>
      <c r="K104" s="61">
        <f>J96</f>
        <v>439</v>
      </c>
      <c r="L104" s="40" t="str">
        <f>B96</f>
        <v>LVRKK</v>
      </c>
      <c r="M104" s="42">
        <f>SUM(M105:M107)</f>
        <v>398</v>
      </c>
      <c r="N104" s="207">
        <f>SUM(N105:N107)-30</f>
        <v>505</v>
      </c>
      <c r="O104" s="61">
        <f>N92</f>
        <v>568</v>
      </c>
      <c r="P104" s="40" t="str">
        <f>B92</f>
        <v>Wiru Auto</v>
      </c>
      <c r="Q104" s="41">
        <f>SUM(Q105:Q107)</f>
        <v>373</v>
      </c>
      <c r="R104" s="207">
        <f>SUM(R105:R107)-30</f>
        <v>480</v>
      </c>
      <c r="S104" s="61">
        <f>R108</f>
        <v>540</v>
      </c>
      <c r="T104" s="40" t="str">
        <f>B108</f>
        <v>Kunda Trans</v>
      </c>
      <c r="U104" s="41">
        <f>SUM(U105:U107)</f>
        <v>449</v>
      </c>
      <c r="V104" s="207">
        <f>SUM(V105:V107)-30</f>
        <v>556</v>
      </c>
      <c r="W104" s="61">
        <f>V112</f>
        <v>502</v>
      </c>
      <c r="X104" s="40" t="str">
        <f>B112</f>
        <v>Ametikool</v>
      </c>
      <c r="Y104" s="43">
        <f t="shared" si="90"/>
        <v>2594</v>
      </c>
      <c r="Z104" s="41">
        <f>SUM(Z105:Z107)</f>
        <v>2059</v>
      </c>
      <c r="AA104" s="64">
        <f>AVERAGE(AA105,AA106,AA107)</f>
        <v>182.93333333333331</v>
      </c>
      <c r="AB104" s="45">
        <f>AVERAGE(AB105,AB106,AB107)</f>
        <v>137.26666666666668</v>
      </c>
      <c r="AC104" s="663">
        <f>G105+K105+O105+S105+W105</f>
        <v>2</v>
      </c>
    </row>
    <row r="105" spans="2:29" s="46" customFormat="1" ht="15.75" customHeight="1" x14ac:dyDescent="0.2">
      <c r="B105" s="706" t="s">
        <v>155</v>
      </c>
      <c r="C105" s="707"/>
      <c r="D105" s="47">
        <v>55</v>
      </c>
      <c r="E105" s="48">
        <v>113</v>
      </c>
      <c r="F105" s="49">
        <f>E105+D105</f>
        <v>168</v>
      </c>
      <c r="G105" s="668">
        <v>0</v>
      </c>
      <c r="H105" s="669"/>
      <c r="I105" s="50">
        <v>132</v>
      </c>
      <c r="J105" s="51">
        <f>I105+D105</f>
        <v>187</v>
      </c>
      <c r="K105" s="668">
        <v>1</v>
      </c>
      <c r="L105" s="669"/>
      <c r="M105" s="50">
        <v>123</v>
      </c>
      <c r="N105" s="51">
        <f>M105+D105</f>
        <v>178</v>
      </c>
      <c r="O105" s="668">
        <v>0</v>
      </c>
      <c r="P105" s="669"/>
      <c r="Q105" s="50">
        <v>117</v>
      </c>
      <c r="R105" s="49">
        <f>Q105+D105</f>
        <v>172</v>
      </c>
      <c r="S105" s="668">
        <v>0</v>
      </c>
      <c r="T105" s="669"/>
      <c r="U105" s="50">
        <v>138</v>
      </c>
      <c r="V105" s="49">
        <f>U105+D105</f>
        <v>193</v>
      </c>
      <c r="W105" s="668">
        <v>1</v>
      </c>
      <c r="X105" s="669"/>
      <c r="Y105" s="51">
        <f t="shared" si="90"/>
        <v>898</v>
      </c>
      <c r="Z105" s="50">
        <f>E105+I105+M105+Q105+U105</f>
        <v>623</v>
      </c>
      <c r="AA105" s="52">
        <f>AVERAGE(F105,J105,N105,R105,V105)</f>
        <v>179.6</v>
      </c>
      <c r="AB105" s="53">
        <f>AVERAGE(F105,J105,N105,R105,V105)-D105</f>
        <v>124.6</v>
      </c>
      <c r="AC105" s="664"/>
    </row>
    <row r="106" spans="2:29" s="46" customFormat="1" ht="15.75" customHeight="1" x14ac:dyDescent="0.2">
      <c r="B106" s="706" t="s">
        <v>156</v>
      </c>
      <c r="C106" s="707"/>
      <c r="D106" s="71">
        <v>60</v>
      </c>
      <c r="E106" s="48">
        <v>135</v>
      </c>
      <c r="F106" s="49">
        <f>E106+D106</f>
        <v>195</v>
      </c>
      <c r="G106" s="670"/>
      <c r="H106" s="671"/>
      <c r="I106" s="48">
        <v>123</v>
      </c>
      <c r="J106" s="51">
        <f>I106+D106</f>
        <v>183</v>
      </c>
      <c r="K106" s="670"/>
      <c r="L106" s="671"/>
      <c r="M106" s="48">
        <v>139</v>
      </c>
      <c r="N106" s="51">
        <f>M106+D106</f>
        <v>199</v>
      </c>
      <c r="O106" s="670"/>
      <c r="P106" s="671"/>
      <c r="Q106" s="48">
        <v>122</v>
      </c>
      <c r="R106" s="49">
        <f>Q106+D106</f>
        <v>182</v>
      </c>
      <c r="S106" s="670"/>
      <c r="T106" s="671"/>
      <c r="U106" s="48">
        <v>148</v>
      </c>
      <c r="V106" s="49">
        <f>U106+D106</f>
        <v>208</v>
      </c>
      <c r="W106" s="670"/>
      <c r="X106" s="671"/>
      <c r="Y106" s="51">
        <f t="shared" si="90"/>
        <v>967</v>
      </c>
      <c r="Z106" s="50">
        <f>E106+I106+M106+Q106+U106</f>
        <v>667</v>
      </c>
      <c r="AA106" s="52">
        <f>AVERAGE(F106,J106,N106,R106,V106)</f>
        <v>193.4</v>
      </c>
      <c r="AB106" s="53">
        <f>AVERAGE(F106,J106,N106,R106,V106)-D106</f>
        <v>133.4</v>
      </c>
      <c r="AC106" s="664"/>
    </row>
    <row r="107" spans="2:29" s="46" customFormat="1" ht="16.5" customHeight="1" thickBot="1" x14ac:dyDescent="0.25">
      <c r="B107" s="708" t="s">
        <v>108</v>
      </c>
      <c r="C107" s="709"/>
      <c r="D107" s="54">
        <v>22</v>
      </c>
      <c r="E107" s="55">
        <v>161</v>
      </c>
      <c r="F107" s="49">
        <f>E107+D107</f>
        <v>183</v>
      </c>
      <c r="G107" s="672"/>
      <c r="H107" s="673"/>
      <c r="I107" s="48">
        <v>175</v>
      </c>
      <c r="J107" s="51">
        <f>I107+D107</f>
        <v>197</v>
      </c>
      <c r="K107" s="672"/>
      <c r="L107" s="673"/>
      <c r="M107" s="48">
        <v>136</v>
      </c>
      <c r="N107" s="51">
        <f>M107+D107</f>
        <v>158</v>
      </c>
      <c r="O107" s="672"/>
      <c r="P107" s="673"/>
      <c r="Q107" s="48">
        <v>134</v>
      </c>
      <c r="R107" s="49">
        <f>Q107+D107</f>
        <v>156</v>
      </c>
      <c r="S107" s="672"/>
      <c r="T107" s="673"/>
      <c r="U107" s="48">
        <v>163</v>
      </c>
      <c r="V107" s="49">
        <f>U107+D107</f>
        <v>185</v>
      </c>
      <c r="W107" s="672"/>
      <c r="X107" s="673"/>
      <c r="Y107" s="57">
        <f t="shared" si="90"/>
        <v>879</v>
      </c>
      <c r="Z107" s="56">
        <f>E107+I107+M107+Q107+U107</f>
        <v>769</v>
      </c>
      <c r="AA107" s="58">
        <f>AVERAGE(F107,J107,N107,R107,V107)</f>
        <v>175.8</v>
      </c>
      <c r="AB107" s="59">
        <f>AVERAGE(F107,J107,N107,R107,V107)-D107</f>
        <v>153.80000000000001</v>
      </c>
      <c r="AC107" s="665"/>
    </row>
    <row r="108" spans="2:29" s="46" customFormat="1" ht="48.75" customHeight="1" x14ac:dyDescent="0.2">
      <c r="B108" s="704" t="s">
        <v>33</v>
      </c>
      <c r="C108" s="705"/>
      <c r="D108" s="33">
        <f>SUM(D109:D111)</f>
        <v>115</v>
      </c>
      <c r="E108" s="34">
        <f>SUM(E109:E111)</f>
        <v>441</v>
      </c>
      <c r="F108" s="61">
        <f>SUM(F109:F111)</f>
        <v>556</v>
      </c>
      <c r="G108" s="61">
        <f>F96</f>
        <v>555</v>
      </c>
      <c r="H108" s="40" t="str">
        <f>B96</f>
        <v>LVRKK</v>
      </c>
      <c r="I108" s="62">
        <f>SUM(I109:I111)</f>
        <v>445</v>
      </c>
      <c r="J108" s="61">
        <f>SUM(J109:J111)</f>
        <v>560</v>
      </c>
      <c r="K108" s="61">
        <f>J92</f>
        <v>494</v>
      </c>
      <c r="L108" s="40" t="str">
        <f>B92</f>
        <v>Wiru Auto</v>
      </c>
      <c r="M108" s="41">
        <f>SUM(M109:M111)</f>
        <v>391</v>
      </c>
      <c r="N108" s="65">
        <f>SUM(N109:N111)</f>
        <v>506</v>
      </c>
      <c r="O108" s="61">
        <f>N112</f>
        <v>403</v>
      </c>
      <c r="P108" s="40" t="str">
        <f>B112</f>
        <v>Ametikool</v>
      </c>
      <c r="Q108" s="41">
        <f>SUM(Q109:Q111)</f>
        <v>425</v>
      </c>
      <c r="R108" s="65">
        <f>SUM(R109:R111)</f>
        <v>540</v>
      </c>
      <c r="S108" s="61">
        <f>R104</f>
        <v>480</v>
      </c>
      <c r="T108" s="40" t="str">
        <f>B104</f>
        <v>Estonian Cell</v>
      </c>
      <c r="U108" s="41">
        <f>SUM(U109:U111)</f>
        <v>421</v>
      </c>
      <c r="V108" s="65">
        <f>SUM(V109:V111)</f>
        <v>536</v>
      </c>
      <c r="W108" s="61">
        <f>V100</f>
        <v>554</v>
      </c>
      <c r="X108" s="40" t="str">
        <f>B100</f>
        <v>Team 29</v>
      </c>
      <c r="Y108" s="43">
        <f t="shared" si="90"/>
        <v>2698</v>
      </c>
      <c r="Z108" s="41">
        <f>SUM(Z109:Z111)</f>
        <v>2123</v>
      </c>
      <c r="AA108" s="64">
        <f>AVERAGE(AA109,AA110,AA111)</f>
        <v>179.86666666666667</v>
      </c>
      <c r="AB108" s="45">
        <f>AVERAGE(AB109,AB110,AB111)</f>
        <v>141.53333333333333</v>
      </c>
      <c r="AC108" s="663">
        <f>G109+K109+O109+S109+W109</f>
        <v>4</v>
      </c>
    </row>
    <row r="109" spans="2:29" s="46" customFormat="1" ht="15.75" customHeight="1" x14ac:dyDescent="0.2">
      <c r="B109" s="706" t="s">
        <v>128</v>
      </c>
      <c r="C109" s="707"/>
      <c r="D109" s="47">
        <v>41</v>
      </c>
      <c r="E109" s="48">
        <v>161</v>
      </c>
      <c r="F109" s="49">
        <f>E109+D109</f>
        <v>202</v>
      </c>
      <c r="G109" s="668">
        <v>1</v>
      </c>
      <c r="H109" s="669"/>
      <c r="I109" s="50">
        <v>171</v>
      </c>
      <c r="J109" s="51">
        <f>I109+D109</f>
        <v>212</v>
      </c>
      <c r="K109" s="668">
        <v>1</v>
      </c>
      <c r="L109" s="669"/>
      <c r="M109" s="50">
        <v>138</v>
      </c>
      <c r="N109" s="51">
        <f>M109+D109</f>
        <v>179</v>
      </c>
      <c r="O109" s="668">
        <v>1</v>
      </c>
      <c r="P109" s="669"/>
      <c r="Q109" s="50">
        <v>134</v>
      </c>
      <c r="R109" s="49">
        <f>Q109+D109</f>
        <v>175</v>
      </c>
      <c r="S109" s="668">
        <v>1</v>
      </c>
      <c r="T109" s="669"/>
      <c r="U109" s="50">
        <v>112</v>
      </c>
      <c r="V109" s="49">
        <f>U109+D109</f>
        <v>153</v>
      </c>
      <c r="W109" s="668">
        <v>0</v>
      </c>
      <c r="X109" s="669"/>
      <c r="Y109" s="51">
        <f t="shared" si="90"/>
        <v>921</v>
      </c>
      <c r="Z109" s="50">
        <f>E109+I109+M109+Q109+U109</f>
        <v>716</v>
      </c>
      <c r="AA109" s="52">
        <f>AVERAGE(F109,J109,N109,R109,V109)</f>
        <v>184.2</v>
      </c>
      <c r="AB109" s="53">
        <f>AVERAGE(F109,J109,N109,R109,V109)-D109</f>
        <v>143.19999999999999</v>
      </c>
      <c r="AC109" s="664"/>
    </row>
    <row r="110" spans="2:29" s="46" customFormat="1" ht="15.75" customHeight="1" x14ac:dyDescent="0.2">
      <c r="B110" s="706" t="s">
        <v>129</v>
      </c>
      <c r="C110" s="707"/>
      <c r="D110" s="47">
        <v>22</v>
      </c>
      <c r="E110" s="48">
        <v>138</v>
      </c>
      <c r="F110" s="49">
        <f>E110+D110</f>
        <v>160</v>
      </c>
      <c r="G110" s="670"/>
      <c r="H110" s="671"/>
      <c r="I110" s="48">
        <v>150</v>
      </c>
      <c r="J110" s="51">
        <f>I110+D110</f>
        <v>172</v>
      </c>
      <c r="K110" s="670"/>
      <c r="L110" s="671"/>
      <c r="M110" s="48">
        <v>140</v>
      </c>
      <c r="N110" s="51">
        <f>M110+D110</f>
        <v>162</v>
      </c>
      <c r="O110" s="670"/>
      <c r="P110" s="671"/>
      <c r="Q110" s="48">
        <v>159</v>
      </c>
      <c r="R110" s="49">
        <f>Q110+D110</f>
        <v>181</v>
      </c>
      <c r="S110" s="670"/>
      <c r="T110" s="671"/>
      <c r="U110" s="48">
        <v>172</v>
      </c>
      <c r="V110" s="49">
        <f>U110+D110</f>
        <v>194</v>
      </c>
      <c r="W110" s="670"/>
      <c r="X110" s="671"/>
      <c r="Y110" s="51">
        <f t="shared" si="90"/>
        <v>869</v>
      </c>
      <c r="Z110" s="50">
        <f>E110+I110+M110+Q110+U110</f>
        <v>759</v>
      </c>
      <c r="AA110" s="52">
        <f>AVERAGE(F110,J110,N110,R110,V110)</f>
        <v>173.8</v>
      </c>
      <c r="AB110" s="53">
        <f>AVERAGE(F110,J110,N110,R110,V110)-D110</f>
        <v>151.80000000000001</v>
      </c>
      <c r="AC110" s="664"/>
    </row>
    <row r="111" spans="2:29" s="46" customFormat="1" ht="16.5" customHeight="1" thickBot="1" x14ac:dyDescent="0.25">
      <c r="B111" s="708" t="s">
        <v>130</v>
      </c>
      <c r="C111" s="709"/>
      <c r="D111" s="54">
        <v>52</v>
      </c>
      <c r="E111" s="55">
        <v>142</v>
      </c>
      <c r="F111" s="49">
        <f>E111+D111</f>
        <v>194</v>
      </c>
      <c r="G111" s="672"/>
      <c r="H111" s="673"/>
      <c r="I111" s="48">
        <v>124</v>
      </c>
      <c r="J111" s="51">
        <f>I111+D111</f>
        <v>176</v>
      </c>
      <c r="K111" s="672"/>
      <c r="L111" s="673"/>
      <c r="M111" s="48">
        <v>113</v>
      </c>
      <c r="N111" s="51">
        <f>M111+D111</f>
        <v>165</v>
      </c>
      <c r="O111" s="672"/>
      <c r="P111" s="673"/>
      <c r="Q111" s="48">
        <v>132</v>
      </c>
      <c r="R111" s="49">
        <f>Q111+D111</f>
        <v>184</v>
      </c>
      <c r="S111" s="672"/>
      <c r="T111" s="673"/>
      <c r="U111" s="48">
        <v>137</v>
      </c>
      <c r="V111" s="49">
        <f>U111+D111</f>
        <v>189</v>
      </c>
      <c r="W111" s="672"/>
      <c r="X111" s="673"/>
      <c r="Y111" s="57">
        <f t="shared" si="90"/>
        <v>908</v>
      </c>
      <c r="Z111" s="56">
        <f>E111+I111+M111+Q111+U111</f>
        <v>648</v>
      </c>
      <c r="AA111" s="58">
        <f>AVERAGE(F111,J111,N111,R111,V111)</f>
        <v>181.6</v>
      </c>
      <c r="AB111" s="59">
        <f>AVERAGE(F111,J111,N111,R111,V111)-D111</f>
        <v>129.6</v>
      </c>
      <c r="AC111" s="665"/>
    </row>
    <row r="112" spans="2:29" s="46" customFormat="1" ht="48.75" customHeight="1" x14ac:dyDescent="0.2">
      <c r="B112" s="740" t="s">
        <v>22</v>
      </c>
      <c r="C112" s="741"/>
      <c r="D112" s="67">
        <f>SUM(D113:D115)</f>
        <v>180</v>
      </c>
      <c r="E112" s="34">
        <f>SUM(E113:E115)</f>
        <v>230</v>
      </c>
      <c r="F112" s="61">
        <f>SUM(F113:F115)</f>
        <v>410</v>
      </c>
      <c r="G112" s="61">
        <f>F92</f>
        <v>517</v>
      </c>
      <c r="H112" s="40" t="str">
        <f>B92</f>
        <v>Wiru Auto</v>
      </c>
      <c r="I112" s="62">
        <f>SUM(I113:I115)</f>
        <v>278</v>
      </c>
      <c r="J112" s="61">
        <f>SUM(J113:J115)</f>
        <v>458</v>
      </c>
      <c r="K112" s="61">
        <f>J100</f>
        <v>524</v>
      </c>
      <c r="L112" s="40" t="str">
        <f>B100</f>
        <v>Team 29</v>
      </c>
      <c r="M112" s="42">
        <f>SUM(M113:M115)</f>
        <v>223</v>
      </c>
      <c r="N112" s="63">
        <f>SUM(N113:N115)</f>
        <v>403</v>
      </c>
      <c r="O112" s="61">
        <f>N108</f>
        <v>506</v>
      </c>
      <c r="P112" s="40" t="str">
        <f>B108</f>
        <v>Kunda Trans</v>
      </c>
      <c r="Q112" s="41">
        <f>SUM(Q113:Q115)</f>
        <v>239</v>
      </c>
      <c r="R112" s="63">
        <f>SUM(R113:R115)</f>
        <v>419</v>
      </c>
      <c r="S112" s="61">
        <f>R96</f>
        <v>444</v>
      </c>
      <c r="T112" s="40" t="str">
        <f>B96</f>
        <v>LVRKK</v>
      </c>
      <c r="U112" s="41">
        <f>SUM(U113:U115)</f>
        <v>322</v>
      </c>
      <c r="V112" s="63">
        <f>SUM(V113:V115)</f>
        <v>502</v>
      </c>
      <c r="W112" s="61">
        <f>V104</f>
        <v>556</v>
      </c>
      <c r="X112" s="40" t="str">
        <f>B104</f>
        <v>Estonian Cell</v>
      </c>
      <c r="Y112" s="43">
        <f t="shared" si="90"/>
        <v>2192</v>
      </c>
      <c r="Z112" s="41">
        <f>SUM(Z113:Z115)</f>
        <v>1292</v>
      </c>
      <c r="AA112" s="64">
        <f>AVERAGE(AA113,AA114,AA115)</f>
        <v>146.13333333333333</v>
      </c>
      <c r="AB112" s="45">
        <f>AVERAGE(AB113,AB114,AB115)</f>
        <v>86.133333333333326</v>
      </c>
      <c r="AC112" s="663">
        <f>G113+K113+O113+S113+W113</f>
        <v>0</v>
      </c>
    </row>
    <row r="113" spans="2:29" s="46" customFormat="1" ht="15.75" customHeight="1" x14ac:dyDescent="0.2">
      <c r="B113" s="666" t="s">
        <v>157</v>
      </c>
      <c r="C113" s="667"/>
      <c r="D113" s="47">
        <v>60</v>
      </c>
      <c r="E113" s="48">
        <v>73</v>
      </c>
      <c r="F113" s="49">
        <f>E113+D113</f>
        <v>133</v>
      </c>
      <c r="G113" s="668">
        <v>0</v>
      </c>
      <c r="H113" s="669"/>
      <c r="I113" s="50">
        <v>70</v>
      </c>
      <c r="J113" s="51">
        <f>I113+D113</f>
        <v>130</v>
      </c>
      <c r="K113" s="668">
        <v>0</v>
      </c>
      <c r="L113" s="669"/>
      <c r="M113" s="50">
        <v>66</v>
      </c>
      <c r="N113" s="51">
        <f>M113+D113</f>
        <v>126</v>
      </c>
      <c r="O113" s="668">
        <v>0</v>
      </c>
      <c r="P113" s="669"/>
      <c r="Q113" s="50">
        <v>72</v>
      </c>
      <c r="R113" s="49">
        <f>Q113+D113</f>
        <v>132</v>
      </c>
      <c r="S113" s="668">
        <v>0</v>
      </c>
      <c r="T113" s="669"/>
      <c r="U113" s="50">
        <v>97</v>
      </c>
      <c r="V113" s="49">
        <f>U113+D113</f>
        <v>157</v>
      </c>
      <c r="W113" s="668">
        <v>0</v>
      </c>
      <c r="X113" s="669"/>
      <c r="Y113" s="51">
        <f t="shared" si="90"/>
        <v>678</v>
      </c>
      <c r="Z113" s="50">
        <f>E113+I113+M113+Q113+U113</f>
        <v>378</v>
      </c>
      <c r="AA113" s="52">
        <f>AVERAGE(F113,J113,N113,R113,V113)</f>
        <v>135.6</v>
      </c>
      <c r="AB113" s="53">
        <f>AVERAGE(F113,J113,N113,R113,V113)-D113</f>
        <v>75.599999999999994</v>
      </c>
      <c r="AC113" s="664"/>
    </row>
    <row r="114" spans="2:29" s="46" customFormat="1" ht="15.75" customHeight="1" x14ac:dyDescent="0.2">
      <c r="B114" s="674" t="s">
        <v>84</v>
      </c>
      <c r="C114" s="675"/>
      <c r="D114" s="47">
        <v>60</v>
      </c>
      <c r="E114" s="48">
        <v>75</v>
      </c>
      <c r="F114" s="49">
        <f>E114+D114</f>
        <v>135</v>
      </c>
      <c r="G114" s="670"/>
      <c r="H114" s="671"/>
      <c r="I114" s="48">
        <v>70</v>
      </c>
      <c r="J114" s="51">
        <f>I114+D114</f>
        <v>130</v>
      </c>
      <c r="K114" s="670"/>
      <c r="L114" s="671"/>
      <c r="M114" s="48">
        <v>74</v>
      </c>
      <c r="N114" s="51">
        <f>M114+D114</f>
        <v>134</v>
      </c>
      <c r="O114" s="670"/>
      <c r="P114" s="671"/>
      <c r="Q114" s="48">
        <v>72</v>
      </c>
      <c r="R114" s="49">
        <f>Q114+D114</f>
        <v>132</v>
      </c>
      <c r="S114" s="670"/>
      <c r="T114" s="671"/>
      <c r="U114" s="48">
        <v>91</v>
      </c>
      <c r="V114" s="49">
        <f>U114+D114</f>
        <v>151</v>
      </c>
      <c r="W114" s="670"/>
      <c r="X114" s="671"/>
      <c r="Y114" s="51">
        <f t="shared" si="90"/>
        <v>682</v>
      </c>
      <c r="Z114" s="50">
        <f>E114+I114+M114+Q114+U114</f>
        <v>382</v>
      </c>
      <c r="AA114" s="52">
        <f>AVERAGE(F114,J114,N114,R114,V114)</f>
        <v>136.4</v>
      </c>
      <c r="AB114" s="53">
        <f>AVERAGE(F114,J114,N114,R114,V114)-D114</f>
        <v>76.400000000000006</v>
      </c>
      <c r="AC114" s="664"/>
    </row>
    <row r="115" spans="2:29" s="46" customFormat="1" ht="16.5" customHeight="1" thickBot="1" x14ac:dyDescent="0.25">
      <c r="B115" s="736" t="s">
        <v>23</v>
      </c>
      <c r="C115" s="737"/>
      <c r="D115" s="68">
        <v>60</v>
      </c>
      <c r="E115" s="55">
        <v>82</v>
      </c>
      <c r="F115" s="49">
        <f>E115+D115</f>
        <v>142</v>
      </c>
      <c r="G115" s="672"/>
      <c r="H115" s="673"/>
      <c r="I115" s="55">
        <v>138</v>
      </c>
      <c r="J115" s="51">
        <f>I115+D115</f>
        <v>198</v>
      </c>
      <c r="K115" s="672"/>
      <c r="L115" s="673"/>
      <c r="M115" s="55">
        <v>83</v>
      </c>
      <c r="N115" s="51">
        <f>M115+D115</f>
        <v>143</v>
      </c>
      <c r="O115" s="672"/>
      <c r="P115" s="673"/>
      <c r="Q115" s="55">
        <v>95</v>
      </c>
      <c r="R115" s="49">
        <f>Q115+D115</f>
        <v>155</v>
      </c>
      <c r="S115" s="672"/>
      <c r="T115" s="673"/>
      <c r="U115" s="55">
        <v>134</v>
      </c>
      <c r="V115" s="49">
        <f>U115+D115</f>
        <v>194</v>
      </c>
      <c r="W115" s="672"/>
      <c r="X115" s="673"/>
      <c r="Y115" s="57">
        <f t="shared" si="90"/>
        <v>832</v>
      </c>
      <c r="Z115" s="56">
        <f>E115+I115+M115+Q115+U115</f>
        <v>532</v>
      </c>
      <c r="AA115" s="58">
        <f>AVERAGE(F115,J115,N115,R115,V115)</f>
        <v>166.4</v>
      </c>
      <c r="AB115" s="59">
        <f>AVERAGE(F115,J115,N115,R115,V115)-D115</f>
        <v>106.4</v>
      </c>
      <c r="AC115" s="665"/>
    </row>
    <row r="116" spans="2:29" s="46" customFormat="1" ht="105.75" customHeight="1" x14ac:dyDescent="0.25">
      <c r="B116" s="1"/>
      <c r="C116" s="1"/>
      <c r="D116" s="1"/>
      <c r="E116" s="69"/>
      <c r="F116" s="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69"/>
    </row>
  </sheetData>
  <mergeCells count="285">
    <mergeCell ref="B54:C54"/>
    <mergeCell ref="AC54:AC57"/>
    <mergeCell ref="B55:C55"/>
    <mergeCell ref="G55:H57"/>
    <mergeCell ref="K55:L57"/>
    <mergeCell ref="O55:P57"/>
    <mergeCell ref="S55:T57"/>
    <mergeCell ref="W55:X57"/>
    <mergeCell ref="B56:C56"/>
    <mergeCell ref="B57:C57"/>
    <mergeCell ref="B50:C50"/>
    <mergeCell ref="AC50:AC53"/>
    <mergeCell ref="B51:C51"/>
    <mergeCell ref="G51:H53"/>
    <mergeCell ref="K51:L53"/>
    <mergeCell ref="O51:P53"/>
    <mergeCell ref="S51:T53"/>
    <mergeCell ref="W51:X53"/>
    <mergeCell ref="B52:C52"/>
    <mergeCell ref="B53:C53"/>
    <mergeCell ref="B46:C46"/>
    <mergeCell ref="AC46:AC49"/>
    <mergeCell ref="B47:C47"/>
    <mergeCell ref="G47:H49"/>
    <mergeCell ref="K47:L49"/>
    <mergeCell ref="O47:P49"/>
    <mergeCell ref="S47:T49"/>
    <mergeCell ref="W47:X49"/>
    <mergeCell ref="B48:C48"/>
    <mergeCell ref="B49:C49"/>
    <mergeCell ref="AC42:AC45"/>
    <mergeCell ref="G43:H45"/>
    <mergeCell ref="K43:L45"/>
    <mergeCell ref="O43:P45"/>
    <mergeCell ref="S43:T45"/>
    <mergeCell ref="W43:X45"/>
    <mergeCell ref="B44:C44"/>
    <mergeCell ref="B38:C38"/>
    <mergeCell ref="AC38:AC41"/>
    <mergeCell ref="B39:C39"/>
    <mergeCell ref="G39:H41"/>
    <mergeCell ref="K39:L41"/>
    <mergeCell ref="O39:P41"/>
    <mergeCell ref="S39:T41"/>
    <mergeCell ref="W39:X41"/>
    <mergeCell ref="B40:C40"/>
    <mergeCell ref="B41:C41"/>
    <mergeCell ref="B34:C34"/>
    <mergeCell ref="AC34:AC37"/>
    <mergeCell ref="B35:C35"/>
    <mergeCell ref="G35:H37"/>
    <mergeCell ref="K35:L37"/>
    <mergeCell ref="O35:P37"/>
    <mergeCell ref="S35:T37"/>
    <mergeCell ref="W35:X37"/>
    <mergeCell ref="B36:C36"/>
    <mergeCell ref="B37:C37"/>
    <mergeCell ref="B32:C32"/>
    <mergeCell ref="G32:H32"/>
    <mergeCell ref="K32:L32"/>
    <mergeCell ref="O32:P32"/>
    <mergeCell ref="S32:T32"/>
    <mergeCell ref="W32:X32"/>
    <mergeCell ref="B33:C33"/>
    <mergeCell ref="G33:H33"/>
    <mergeCell ref="K33:L33"/>
    <mergeCell ref="O33:P33"/>
    <mergeCell ref="S33:T33"/>
    <mergeCell ref="W33:X33"/>
    <mergeCell ref="B61:C61"/>
    <mergeCell ref="G61:H61"/>
    <mergeCell ref="K61:L61"/>
    <mergeCell ref="O61:P61"/>
    <mergeCell ref="S61:T61"/>
    <mergeCell ref="W61:X61"/>
    <mergeCell ref="B62:C62"/>
    <mergeCell ref="G62:H62"/>
    <mergeCell ref="K62:L62"/>
    <mergeCell ref="O62:P62"/>
    <mergeCell ref="S62:T62"/>
    <mergeCell ref="W62:X62"/>
    <mergeCell ref="B63:C63"/>
    <mergeCell ref="AC63:AC66"/>
    <mergeCell ref="B64:C64"/>
    <mergeCell ref="G64:H66"/>
    <mergeCell ref="K64:L66"/>
    <mergeCell ref="O64:P66"/>
    <mergeCell ref="S64:T66"/>
    <mergeCell ref="W64:X66"/>
    <mergeCell ref="B65:C65"/>
    <mergeCell ref="B66:C66"/>
    <mergeCell ref="B67:C67"/>
    <mergeCell ref="AC67:AC70"/>
    <mergeCell ref="B68:C68"/>
    <mergeCell ref="G68:H70"/>
    <mergeCell ref="K68:L70"/>
    <mergeCell ref="O68:P70"/>
    <mergeCell ref="S68:T70"/>
    <mergeCell ref="W68:X70"/>
    <mergeCell ref="B69:C69"/>
    <mergeCell ref="B70:C70"/>
    <mergeCell ref="B71:C71"/>
    <mergeCell ref="AC71:AC74"/>
    <mergeCell ref="B72:C72"/>
    <mergeCell ref="G72:H74"/>
    <mergeCell ref="K72:L74"/>
    <mergeCell ref="O72:P74"/>
    <mergeCell ref="S72:T74"/>
    <mergeCell ref="W72:X74"/>
    <mergeCell ref="B73:C73"/>
    <mergeCell ref="B74:C74"/>
    <mergeCell ref="B75:C75"/>
    <mergeCell ref="AC75:AC78"/>
    <mergeCell ref="B76:C76"/>
    <mergeCell ref="G76:H78"/>
    <mergeCell ref="K76:L78"/>
    <mergeCell ref="O76:P78"/>
    <mergeCell ref="S76:T78"/>
    <mergeCell ref="W76:X78"/>
    <mergeCell ref="B77:C77"/>
    <mergeCell ref="B78:C78"/>
    <mergeCell ref="B79:C79"/>
    <mergeCell ref="AC79:AC82"/>
    <mergeCell ref="B80:C80"/>
    <mergeCell ref="G80:H82"/>
    <mergeCell ref="K80:L82"/>
    <mergeCell ref="O80:P82"/>
    <mergeCell ref="S80:T82"/>
    <mergeCell ref="W80:X82"/>
    <mergeCell ref="B81:C81"/>
    <mergeCell ref="B82:C82"/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90:C90"/>
    <mergeCell ref="G90:H90"/>
    <mergeCell ref="K90:L90"/>
    <mergeCell ref="O90:P90"/>
    <mergeCell ref="S90:T90"/>
    <mergeCell ref="W90:X90"/>
    <mergeCell ref="B91:C91"/>
    <mergeCell ref="G91:H91"/>
    <mergeCell ref="K91:L91"/>
    <mergeCell ref="O91:P91"/>
    <mergeCell ref="S91:T91"/>
    <mergeCell ref="W91:X91"/>
    <mergeCell ref="B92:C92"/>
    <mergeCell ref="AC92:AC95"/>
    <mergeCell ref="B93:C93"/>
    <mergeCell ref="G93:H95"/>
    <mergeCell ref="K93:L95"/>
    <mergeCell ref="O93:P95"/>
    <mergeCell ref="S93:T95"/>
    <mergeCell ref="W93:X95"/>
    <mergeCell ref="B94:C94"/>
    <mergeCell ref="B95:C95"/>
    <mergeCell ref="B96:C96"/>
    <mergeCell ref="AC96:AC99"/>
    <mergeCell ref="B97:C97"/>
    <mergeCell ref="G97:H99"/>
    <mergeCell ref="K97:L99"/>
    <mergeCell ref="O97:P99"/>
    <mergeCell ref="S97:T99"/>
    <mergeCell ref="W97:X99"/>
    <mergeCell ref="B98:C98"/>
    <mergeCell ref="B99:C99"/>
    <mergeCell ref="B100:C100"/>
    <mergeCell ref="AC100:AC103"/>
    <mergeCell ref="B101:C101"/>
    <mergeCell ref="G101:H103"/>
    <mergeCell ref="K101:L103"/>
    <mergeCell ref="O101:P103"/>
    <mergeCell ref="S101:T103"/>
    <mergeCell ref="W101:X103"/>
    <mergeCell ref="B102:C102"/>
    <mergeCell ref="B103:C103"/>
    <mergeCell ref="B104:C104"/>
    <mergeCell ref="AC104:AC107"/>
    <mergeCell ref="B105:C105"/>
    <mergeCell ref="G105:H107"/>
    <mergeCell ref="K105:L107"/>
    <mergeCell ref="O105:P107"/>
    <mergeCell ref="S105:T107"/>
    <mergeCell ref="W105:X107"/>
    <mergeCell ref="B106:C106"/>
    <mergeCell ref="B107:C107"/>
    <mergeCell ref="B108:C108"/>
    <mergeCell ref="AC108:AC111"/>
    <mergeCell ref="B109:C109"/>
    <mergeCell ref="G109:H111"/>
    <mergeCell ref="K109:L111"/>
    <mergeCell ref="O109:P111"/>
    <mergeCell ref="S109:T111"/>
    <mergeCell ref="W109:X111"/>
    <mergeCell ref="B110:C110"/>
    <mergeCell ref="B111:C111"/>
    <mergeCell ref="B112:C112"/>
    <mergeCell ref="AC112:AC115"/>
    <mergeCell ref="B113:C113"/>
    <mergeCell ref="G113:H115"/>
    <mergeCell ref="K113:L115"/>
    <mergeCell ref="O113:P115"/>
    <mergeCell ref="S113:T115"/>
    <mergeCell ref="W113:X115"/>
    <mergeCell ref="B114:C114"/>
    <mergeCell ref="B115:C115"/>
    <mergeCell ref="B3:C3"/>
    <mergeCell ref="G3:H3"/>
    <mergeCell ref="K3:L3"/>
    <mergeCell ref="O3:P3"/>
    <mergeCell ref="S3:T3"/>
    <mergeCell ref="W3:X3"/>
    <mergeCell ref="B4:C4"/>
    <mergeCell ref="G4:H4"/>
    <mergeCell ref="K4:L4"/>
    <mergeCell ref="O4:P4"/>
    <mergeCell ref="S4:T4"/>
    <mergeCell ref="W4:X4"/>
    <mergeCell ref="B5:C5"/>
    <mergeCell ref="AC5:AC8"/>
    <mergeCell ref="B6:C6"/>
    <mergeCell ref="G6:H8"/>
    <mergeCell ref="K6:L8"/>
    <mergeCell ref="O6:P8"/>
    <mergeCell ref="S6:T8"/>
    <mergeCell ref="W6:X8"/>
    <mergeCell ref="B7:C7"/>
    <mergeCell ref="B8:C8"/>
    <mergeCell ref="B9:C9"/>
    <mergeCell ref="AC9:AC12"/>
    <mergeCell ref="B10:C10"/>
    <mergeCell ref="G10:H12"/>
    <mergeCell ref="K10:L12"/>
    <mergeCell ref="O10:P12"/>
    <mergeCell ref="S10:T12"/>
    <mergeCell ref="W10:X12"/>
    <mergeCell ref="B11:C11"/>
    <mergeCell ref="B12:C12"/>
    <mergeCell ref="AC13:AC16"/>
    <mergeCell ref="G14:H16"/>
    <mergeCell ref="K14:L16"/>
    <mergeCell ref="O14:P16"/>
    <mergeCell ref="S14:T16"/>
    <mergeCell ref="W14:X16"/>
    <mergeCell ref="B15:C15"/>
    <mergeCell ref="B17:C17"/>
    <mergeCell ref="AC17:AC20"/>
    <mergeCell ref="B18:C18"/>
    <mergeCell ref="G18:H20"/>
    <mergeCell ref="K18:L20"/>
    <mergeCell ref="O18:P20"/>
    <mergeCell ref="S18:T20"/>
    <mergeCell ref="W18:X20"/>
    <mergeCell ref="B19:C19"/>
    <mergeCell ref="B20:C20"/>
    <mergeCell ref="B13:C13"/>
    <mergeCell ref="B14:C14"/>
    <mergeCell ref="B16:C16"/>
    <mergeCell ref="B21:C21"/>
    <mergeCell ref="AC21:AC24"/>
    <mergeCell ref="B22:C22"/>
    <mergeCell ref="G22:H24"/>
    <mergeCell ref="K22:L24"/>
    <mergeCell ref="O22:P24"/>
    <mergeCell ref="S22:T24"/>
    <mergeCell ref="W22:X24"/>
    <mergeCell ref="B23:C23"/>
    <mergeCell ref="B24:C24"/>
    <mergeCell ref="B25:C25"/>
    <mergeCell ref="AC25:AC28"/>
    <mergeCell ref="B26:C26"/>
    <mergeCell ref="G26:H28"/>
    <mergeCell ref="K26:L28"/>
    <mergeCell ref="O26:P28"/>
    <mergeCell ref="S26:T28"/>
    <mergeCell ref="W26:X28"/>
    <mergeCell ref="B27:C27"/>
    <mergeCell ref="B28:C28"/>
  </mergeCells>
  <conditionalFormatting sqref="D92:D94 D96:D98 D100:D102 D108:D110 D112:D114 D104:D105">
    <cfRule type="cellIs" dxfId="310" priority="281" stopIfTrue="1" operator="between">
      <formula>200</formula>
      <formula>300</formula>
    </cfRule>
  </conditionalFormatting>
  <conditionalFormatting sqref="AB89:AB91">
    <cfRule type="cellIs" dxfId="309" priority="282" stopIfTrue="1" operator="between">
      <formula>200</formula>
      <formula>300</formula>
    </cfRule>
  </conditionalFormatting>
  <conditionalFormatting sqref="X92 K112:K113 T92 W112:W113 P92 S112:S113 L92 O112:O113 H92 G112:G113 X96 W96:W97 T96 S96:S97 P96 O96:O97 L96 K96:K97 H96 G96:G97 X100 W100:W101 T100 S100:S101 P100 O100:O101 L100 K100:K101 H100 G100:G101 X104 W104:W105 T104 S104:S105 P104 O104:O105 L104 K104:K105 H104 G104:G105 X108 W108:W109 T108 S108:S109 P108 O108:O109 L108 K108:K109 H108 G108:G109 X112 T112 P112 L112 H112 E93:E95 F92:G93 M92:M115 N92:O93 U92:U115 V92:W93 I92:I115 J92:K93 Q92:Q115 R92:S93 F100 F104 F108 F112 J100 J108 J112 Y92:AB115 N100 N108 N112 R100 R108 R112 V100 V108 V112 E97:E99 E101:E103 E105:E107 E109:E111 E113:E115 F94:F96 J94:J96 J104 N94:N96 N104 R94:R96 R104 V94:V96 V104">
    <cfRule type="cellIs" dxfId="308" priority="283" stopIfTrue="1" operator="between">
      <formula>200</formula>
      <formula>300</formula>
    </cfRule>
  </conditionalFormatting>
  <conditionalFormatting sqref="E96">
    <cfRule type="cellIs" dxfId="307" priority="279" stopIfTrue="1" operator="between">
      <formula>200</formula>
      <formula>300</formula>
    </cfRule>
  </conditionalFormatting>
  <conditionalFormatting sqref="E92">
    <cfRule type="cellIs" dxfId="306" priority="280" stopIfTrue="1" operator="between">
      <formula>200</formula>
      <formula>300</formula>
    </cfRule>
  </conditionalFormatting>
  <conditionalFormatting sqref="E100">
    <cfRule type="cellIs" dxfId="305" priority="278" stopIfTrue="1" operator="between">
      <formula>200</formula>
      <formula>300</formula>
    </cfRule>
  </conditionalFormatting>
  <conditionalFormatting sqref="E104">
    <cfRule type="cellIs" dxfId="304" priority="277" stopIfTrue="1" operator="between">
      <formula>200</formula>
      <formula>300</formula>
    </cfRule>
  </conditionalFormatting>
  <conditionalFormatting sqref="E108">
    <cfRule type="cellIs" dxfId="303" priority="276" stopIfTrue="1" operator="between">
      <formula>200</formula>
      <formula>300</formula>
    </cfRule>
  </conditionalFormatting>
  <conditionalFormatting sqref="E112">
    <cfRule type="cellIs" dxfId="302" priority="275" stopIfTrue="1" operator="between">
      <formula>200</formula>
      <formula>300</formula>
    </cfRule>
  </conditionalFormatting>
  <conditionalFormatting sqref="F113:F115 F109:F111 F105:F107 F101:F103 F97:F99">
    <cfRule type="cellIs" dxfId="301" priority="181" stopIfTrue="1" operator="between">
      <formula>200</formula>
      <formula>300</formula>
    </cfRule>
  </conditionalFormatting>
  <conditionalFormatting sqref="O63:O64">
    <cfRule type="cellIs" dxfId="300" priority="180" stopIfTrue="1" operator="between">
      <formula>200</formula>
      <formula>300</formula>
    </cfRule>
  </conditionalFormatting>
  <conditionalFormatting sqref="D63:D65 D67:D69 D71:D73 D79:D81 D83:D85 D75:D76">
    <cfRule type="cellIs" dxfId="299" priority="177" stopIfTrue="1" operator="between">
      <formula>200</formula>
      <formula>300</formula>
    </cfRule>
  </conditionalFormatting>
  <conditionalFormatting sqref="AB60:AB62">
    <cfRule type="cellIs" dxfId="298" priority="178" stopIfTrue="1" operator="between">
      <formula>200</formula>
      <formula>300</formula>
    </cfRule>
  </conditionalFormatting>
  <conditionalFormatting sqref="X63 K83:K84 T63 W83:W84 P63 S83:S84 L63 O83:O84 H63 G83:G84 X67 W67:W68 T67 S67:S68 P67 O67:O68 L67 K67:K68 H67 G67:G68 X71 W71:W72 T71 S71:S72 P71 O71:O72 L71 K71:K72 H71 G71:G72 X75 W75:W76 T75 S75:S76 P75 O75:O76 L75 K75:K76 H75 G75:G76 X79 W79:W80 T79 S79:S80 P79 O79:O80 L79 K79:K80 H79 G79:G80 X83 T83 P83 L83 H83 E64:E66 F63:G64 M63:M87 U63:U87 V63:W64 I63:I87 J63:K64 Q63:Q87 R63:S64 F71 F75 F79 F83 J71 J75 J79 J83 R71 R75 R79 R83 V71 V75 V79 V83 E68:E70 E72:E74 E76:E78 E80:E82 E84:E87 F65:F67 J65:J67 R65:R67 V65:V67">
    <cfRule type="cellIs" dxfId="297" priority="179" stopIfTrue="1" operator="between">
      <formula>200</formula>
      <formula>300</formula>
    </cfRule>
  </conditionalFormatting>
  <conditionalFormatting sqref="E67">
    <cfRule type="cellIs" dxfId="296" priority="175" stopIfTrue="1" operator="between">
      <formula>200</formula>
      <formula>300</formula>
    </cfRule>
  </conditionalFormatting>
  <conditionalFormatting sqref="E63">
    <cfRule type="cellIs" dxfId="295" priority="176" stopIfTrue="1" operator="between">
      <formula>200</formula>
      <formula>300</formula>
    </cfRule>
  </conditionalFormatting>
  <conditionalFormatting sqref="E71">
    <cfRule type="cellIs" dxfId="294" priority="174" stopIfTrue="1" operator="between">
      <formula>200</formula>
      <formula>300</formula>
    </cfRule>
  </conditionalFormatting>
  <conditionalFormatting sqref="E75">
    <cfRule type="cellIs" dxfId="293" priority="173" stopIfTrue="1" operator="between">
      <formula>200</formula>
      <formula>300</formula>
    </cfRule>
  </conditionalFormatting>
  <conditionalFormatting sqref="E79">
    <cfRule type="cellIs" dxfId="292" priority="172" stopIfTrue="1" operator="between">
      <formula>200</formula>
      <formula>300</formula>
    </cfRule>
  </conditionalFormatting>
  <conditionalFormatting sqref="E83">
    <cfRule type="cellIs" dxfId="291" priority="171" stopIfTrue="1" operator="between">
      <formula>200</formula>
      <formula>300</formula>
    </cfRule>
  </conditionalFormatting>
  <conditionalFormatting sqref="F87">
    <cfRule type="cellIs" dxfId="290" priority="166" stopIfTrue="1" operator="between">
      <formula>200</formula>
      <formula>300</formula>
    </cfRule>
  </conditionalFormatting>
  <conditionalFormatting sqref="J87">
    <cfRule type="cellIs" dxfId="289" priority="161" stopIfTrue="1" operator="between">
      <formula>200</formula>
      <formula>300</formula>
    </cfRule>
  </conditionalFormatting>
  <conditionalFormatting sqref="R87">
    <cfRule type="cellIs" dxfId="288" priority="156" stopIfTrue="1" operator="between">
      <formula>200</formula>
      <formula>300</formula>
    </cfRule>
  </conditionalFormatting>
  <conditionalFormatting sqref="Y63:AB87">
    <cfRule type="cellIs" dxfId="287" priority="155" stopIfTrue="1" operator="between">
      <formula>200</formula>
      <formula>300</formula>
    </cfRule>
  </conditionalFormatting>
  <conditionalFormatting sqref="N71 N75 N79 N83 N63:N67">
    <cfRule type="cellIs" dxfId="286" priority="154" stopIfTrue="1" operator="between">
      <formula>200</formula>
      <formula>300</formula>
    </cfRule>
  </conditionalFormatting>
  <conditionalFormatting sqref="N87">
    <cfRule type="cellIs" dxfId="285" priority="149" stopIfTrue="1" operator="between">
      <formula>200</formula>
      <formula>300</formula>
    </cfRule>
  </conditionalFormatting>
  <conditionalFormatting sqref="V87">
    <cfRule type="cellIs" dxfId="284" priority="148" stopIfTrue="1" operator="between">
      <formula>200</formula>
      <formula>300</formula>
    </cfRule>
  </conditionalFormatting>
  <conditionalFormatting sqref="J113:J115 J109:J111 J105:J107 J101:J103 J97:J99">
    <cfRule type="cellIs" dxfId="283" priority="147" stopIfTrue="1" operator="between">
      <formula>200</formula>
      <formula>300</formula>
    </cfRule>
  </conditionalFormatting>
  <conditionalFormatting sqref="N113:N115 N109:N111 N105:N107 N101:N103 N97:N99">
    <cfRule type="cellIs" dxfId="282" priority="146" stopIfTrue="1" operator="between">
      <formula>200</formula>
      <formula>300</formula>
    </cfRule>
  </conditionalFormatting>
  <conditionalFormatting sqref="R113:R115 R109:R111 R105:R107 R101:R103 R97:R99">
    <cfRule type="cellIs" dxfId="281" priority="145" stopIfTrue="1" operator="between">
      <formula>200</formula>
      <formula>300</formula>
    </cfRule>
  </conditionalFormatting>
  <conditionalFormatting sqref="V113:V115 V109:V111 V105:V107 V101:V103 V97:V99">
    <cfRule type="cellIs" dxfId="280" priority="144" stopIfTrue="1" operator="between">
      <formula>200</formula>
      <formula>300</formula>
    </cfRule>
  </conditionalFormatting>
  <conditionalFormatting sqref="F68:F70">
    <cfRule type="cellIs" dxfId="279" priority="143" stopIfTrue="1" operator="between">
      <formula>200</formula>
      <formula>300</formula>
    </cfRule>
  </conditionalFormatting>
  <conditionalFormatting sqref="F72:F74">
    <cfRule type="cellIs" dxfId="278" priority="142" stopIfTrue="1" operator="between">
      <formula>200</formula>
      <formula>300</formula>
    </cfRule>
  </conditionalFormatting>
  <conditionalFormatting sqref="F76:F78">
    <cfRule type="cellIs" dxfId="277" priority="141" stopIfTrue="1" operator="between">
      <formula>200</formula>
      <formula>300</formula>
    </cfRule>
  </conditionalFormatting>
  <conditionalFormatting sqref="F80:F82">
    <cfRule type="cellIs" dxfId="276" priority="140" stopIfTrue="1" operator="between">
      <formula>200</formula>
      <formula>300</formula>
    </cfRule>
  </conditionalFormatting>
  <conditionalFormatting sqref="F84:F86">
    <cfRule type="cellIs" dxfId="275" priority="139" stopIfTrue="1" operator="between">
      <formula>200</formula>
      <formula>300</formula>
    </cfRule>
  </conditionalFormatting>
  <conditionalFormatting sqref="J68:J70">
    <cfRule type="cellIs" dxfId="274" priority="138" stopIfTrue="1" operator="between">
      <formula>200</formula>
      <formula>300</formula>
    </cfRule>
  </conditionalFormatting>
  <conditionalFormatting sqref="J72:J74">
    <cfRule type="cellIs" dxfId="273" priority="137" stopIfTrue="1" operator="between">
      <formula>200</formula>
      <formula>300</formula>
    </cfRule>
  </conditionalFormatting>
  <conditionalFormatting sqref="J76:J78">
    <cfRule type="cellIs" dxfId="272" priority="136" stopIfTrue="1" operator="between">
      <formula>200</formula>
      <formula>300</formula>
    </cfRule>
  </conditionalFormatting>
  <conditionalFormatting sqref="J80:J82">
    <cfRule type="cellIs" dxfId="271" priority="135" stopIfTrue="1" operator="between">
      <formula>200</formula>
      <formula>300</formula>
    </cfRule>
  </conditionalFormatting>
  <conditionalFormatting sqref="J84:J86">
    <cfRule type="cellIs" dxfId="270" priority="134" stopIfTrue="1" operator="between">
      <formula>200</formula>
      <formula>300</formula>
    </cfRule>
  </conditionalFormatting>
  <conditionalFormatting sqref="N68:N70">
    <cfRule type="cellIs" dxfId="269" priority="133" stopIfTrue="1" operator="between">
      <formula>200</formula>
      <formula>300</formula>
    </cfRule>
  </conditionalFormatting>
  <conditionalFormatting sqref="N72:N74">
    <cfRule type="cellIs" dxfId="268" priority="132" stopIfTrue="1" operator="between">
      <formula>200</formula>
      <formula>300</formula>
    </cfRule>
  </conditionalFormatting>
  <conditionalFormatting sqref="N76:N78">
    <cfRule type="cellIs" dxfId="267" priority="131" stopIfTrue="1" operator="between">
      <formula>200</formula>
      <formula>300</formula>
    </cfRule>
  </conditionalFormatting>
  <conditionalFormatting sqref="N80:N82">
    <cfRule type="cellIs" dxfId="266" priority="130" stopIfTrue="1" operator="between">
      <formula>200</formula>
      <formula>300</formula>
    </cfRule>
  </conditionalFormatting>
  <conditionalFormatting sqref="N84:N86">
    <cfRule type="cellIs" dxfId="265" priority="129" stopIfTrue="1" operator="between">
      <formula>200</formula>
      <formula>300</formula>
    </cfRule>
  </conditionalFormatting>
  <conditionalFormatting sqref="R68:R70">
    <cfRule type="cellIs" dxfId="264" priority="128" stopIfTrue="1" operator="between">
      <formula>200</formula>
      <formula>300</formula>
    </cfRule>
  </conditionalFormatting>
  <conditionalFormatting sqref="R72:R74">
    <cfRule type="cellIs" dxfId="263" priority="127" stopIfTrue="1" operator="between">
      <formula>200</formula>
      <formula>300</formula>
    </cfRule>
  </conditionalFormatting>
  <conditionalFormatting sqref="R76:R78">
    <cfRule type="cellIs" dxfId="262" priority="126" stopIfTrue="1" operator="between">
      <formula>200</formula>
      <formula>300</formula>
    </cfRule>
  </conditionalFormatting>
  <conditionalFormatting sqref="R80:R82">
    <cfRule type="cellIs" dxfId="261" priority="125" stopIfTrue="1" operator="between">
      <formula>200</formula>
      <formula>300</formula>
    </cfRule>
  </conditionalFormatting>
  <conditionalFormatting sqref="R84:R86">
    <cfRule type="cellIs" dxfId="260" priority="124" stopIfTrue="1" operator="between">
      <formula>200</formula>
      <formula>300</formula>
    </cfRule>
  </conditionalFormatting>
  <conditionalFormatting sqref="V68:V70">
    <cfRule type="cellIs" dxfId="259" priority="123" stopIfTrue="1" operator="between">
      <formula>200</formula>
      <formula>300</formula>
    </cfRule>
  </conditionalFormatting>
  <conditionalFormatting sqref="V72:V74">
    <cfRule type="cellIs" dxfId="258" priority="122" stopIfTrue="1" operator="between">
      <formula>200</formula>
      <formula>300</formula>
    </cfRule>
  </conditionalFormatting>
  <conditionalFormatting sqref="V76:V78">
    <cfRule type="cellIs" dxfId="257" priority="121" stopIfTrue="1" operator="between">
      <formula>200</formula>
      <formula>300</formula>
    </cfRule>
  </conditionalFormatting>
  <conditionalFormatting sqref="V80:V82">
    <cfRule type="cellIs" dxfId="256" priority="120" stopIfTrue="1" operator="between">
      <formula>200</formula>
      <formula>300</formula>
    </cfRule>
  </conditionalFormatting>
  <conditionalFormatting sqref="V84:V86">
    <cfRule type="cellIs" dxfId="255" priority="119" stopIfTrue="1" operator="between">
      <formula>200</formula>
      <formula>300</formula>
    </cfRule>
  </conditionalFormatting>
  <conditionalFormatting sqref="O34:O35">
    <cfRule type="cellIs" dxfId="254" priority="118" stopIfTrue="1" operator="between">
      <formula>200</formula>
      <formula>300</formula>
    </cfRule>
  </conditionalFormatting>
  <conditionalFormatting sqref="D34:D36 D38:D40 D42:D44 D50:D52 D54:D56 D46:D47">
    <cfRule type="cellIs" dxfId="253" priority="115" stopIfTrue="1" operator="between">
      <formula>200</formula>
      <formula>300</formula>
    </cfRule>
  </conditionalFormatting>
  <conditionalFormatting sqref="AB31:AB33">
    <cfRule type="cellIs" dxfId="252" priority="116" stopIfTrue="1" operator="between">
      <formula>200</formula>
      <formula>300</formula>
    </cfRule>
  </conditionalFormatting>
  <conditionalFormatting sqref="X34 K54:K55 T34 W54:W55 P34 S54:S55 L34 O54:O55 H34 G54:G55 X38 W38:W39 T38 S38:S39 P38 O38:O39 L38 K38:K39 H38 G38:G39 X42 W42:W43 T42 S42:S43 P42 O42:O43 L42 K42:K43 H42 G42:G43 X46 W46:W47 T46 S46:S47 P46 O46:O47 L46 K46:K47 H46 G46:G47 X50 W50:W51 T50 S50:S51 P50 O50:O51 L50 K50:K51 H50 G50:G51 X54 T54 P54 L54 H54 E35:E37 F34:G35 M34:M58 U34:U58 V34:W35 I34:I58 J34:K35 Q34:Q58 R34:S35 F42 F46 F50 F54 J42 J46 J50 J54 R42 R46 R50 R54 V42 V46 V50 V54 E39:E41 E43:E45 E47:E49 E51:E53 E55:E58 F36:F38 J36:J38 R36:R38 V36:V38">
    <cfRule type="cellIs" dxfId="251" priority="117" stopIfTrue="1" operator="between">
      <formula>200</formula>
      <formula>300</formula>
    </cfRule>
  </conditionalFormatting>
  <conditionalFormatting sqref="E38">
    <cfRule type="cellIs" dxfId="250" priority="113" stopIfTrue="1" operator="between">
      <formula>200</formula>
      <formula>300</formula>
    </cfRule>
  </conditionalFormatting>
  <conditionalFormatting sqref="E34">
    <cfRule type="cellIs" dxfId="249" priority="114" stopIfTrue="1" operator="between">
      <formula>200</formula>
      <formula>300</formula>
    </cfRule>
  </conditionalFormatting>
  <conditionalFormatting sqref="E42">
    <cfRule type="cellIs" dxfId="248" priority="112" stopIfTrue="1" operator="between">
      <formula>200</formula>
      <formula>300</formula>
    </cfRule>
  </conditionalFormatting>
  <conditionalFormatting sqref="E46">
    <cfRule type="cellIs" dxfId="247" priority="111" stopIfTrue="1" operator="between">
      <formula>200</formula>
      <formula>300</formula>
    </cfRule>
  </conditionalFormatting>
  <conditionalFormatting sqref="E50">
    <cfRule type="cellIs" dxfId="246" priority="110" stopIfTrue="1" operator="between">
      <formula>200</formula>
      <formula>300</formula>
    </cfRule>
  </conditionalFormatting>
  <conditionalFormatting sqref="E54">
    <cfRule type="cellIs" dxfId="245" priority="109" stopIfTrue="1" operator="between">
      <formula>200</formula>
      <formula>300</formula>
    </cfRule>
  </conditionalFormatting>
  <conditionalFormatting sqref="F58">
    <cfRule type="cellIs" dxfId="244" priority="108" stopIfTrue="1" operator="between">
      <formula>200</formula>
      <formula>300</formula>
    </cfRule>
  </conditionalFormatting>
  <conditionalFormatting sqref="J58">
    <cfRule type="cellIs" dxfId="243" priority="107" stopIfTrue="1" operator="between">
      <formula>200</formula>
      <formula>300</formula>
    </cfRule>
  </conditionalFormatting>
  <conditionalFormatting sqref="R58">
    <cfRule type="cellIs" dxfId="242" priority="106" stopIfTrue="1" operator="between">
      <formula>200</formula>
      <formula>300</formula>
    </cfRule>
  </conditionalFormatting>
  <conditionalFormatting sqref="Y34:AB58">
    <cfRule type="cellIs" dxfId="241" priority="105" stopIfTrue="1" operator="between">
      <formula>200</formula>
      <formula>300</formula>
    </cfRule>
  </conditionalFormatting>
  <conditionalFormatting sqref="N42 N46 N50 N54 N34:N38">
    <cfRule type="cellIs" dxfId="240" priority="104" stopIfTrue="1" operator="between">
      <formula>200</formula>
      <formula>300</formula>
    </cfRule>
  </conditionalFormatting>
  <conditionalFormatting sqref="N58">
    <cfRule type="cellIs" dxfId="239" priority="103" stopIfTrue="1" operator="between">
      <formula>200</formula>
      <formula>300</formula>
    </cfRule>
  </conditionalFormatting>
  <conditionalFormatting sqref="V58">
    <cfRule type="cellIs" dxfId="238" priority="102" stopIfTrue="1" operator="between">
      <formula>200</formula>
      <formula>300</formula>
    </cfRule>
  </conditionalFormatting>
  <conditionalFormatting sqref="F39:F41">
    <cfRule type="cellIs" dxfId="237" priority="76" stopIfTrue="1" operator="between">
      <formula>200</formula>
      <formula>300</formula>
    </cfRule>
  </conditionalFormatting>
  <conditionalFormatting sqref="F43:F45">
    <cfRule type="cellIs" dxfId="236" priority="75" stopIfTrue="1" operator="between">
      <formula>200</formula>
      <formula>300</formula>
    </cfRule>
  </conditionalFormatting>
  <conditionalFormatting sqref="F47:F49">
    <cfRule type="cellIs" dxfId="235" priority="74" stopIfTrue="1" operator="between">
      <formula>200</formula>
      <formula>300</formula>
    </cfRule>
  </conditionalFormatting>
  <conditionalFormatting sqref="F51:F53">
    <cfRule type="cellIs" dxfId="234" priority="73" stopIfTrue="1" operator="between">
      <formula>200</formula>
      <formula>300</formula>
    </cfRule>
  </conditionalFormatting>
  <conditionalFormatting sqref="F55:F57">
    <cfRule type="cellIs" dxfId="233" priority="72" stopIfTrue="1" operator="between">
      <formula>200</formula>
      <formula>300</formula>
    </cfRule>
  </conditionalFormatting>
  <conditionalFormatting sqref="J39:J41">
    <cfRule type="cellIs" dxfId="232" priority="71" stopIfTrue="1" operator="between">
      <formula>200</formula>
      <formula>300</formula>
    </cfRule>
  </conditionalFormatting>
  <conditionalFormatting sqref="J43:J45">
    <cfRule type="cellIs" dxfId="231" priority="70" stopIfTrue="1" operator="between">
      <formula>200</formula>
      <formula>300</formula>
    </cfRule>
  </conditionalFormatting>
  <conditionalFormatting sqref="J47:J49">
    <cfRule type="cellIs" dxfId="230" priority="69" stopIfTrue="1" operator="between">
      <formula>200</formula>
      <formula>300</formula>
    </cfRule>
  </conditionalFormatting>
  <conditionalFormatting sqref="J51:J53">
    <cfRule type="cellIs" dxfId="229" priority="68" stopIfTrue="1" operator="between">
      <formula>200</formula>
      <formula>300</formula>
    </cfRule>
  </conditionalFormatting>
  <conditionalFormatting sqref="J55:J57">
    <cfRule type="cellIs" dxfId="228" priority="67" stopIfTrue="1" operator="between">
      <formula>200</formula>
      <formula>300</formula>
    </cfRule>
  </conditionalFormatting>
  <conditionalFormatting sqref="N39:N41">
    <cfRule type="cellIs" dxfId="227" priority="66" stopIfTrue="1" operator="between">
      <formula>200</formula>
      <formula>300</formula>
    </cfRule>
  </conditionalFormatting>
  <conditionalFormatting sqref="N43:N45">
    <cfRule type="cellIs" dxfId="226" priority="65" stopIfTrue="1" operator="between">
      <formula>200</formula>
      <formula>300</formula>
    </cfRule>
  </conditionalFormatting>
  <conditionalFormatting sqref="N47:N49">
    <cfRule type="cellIs" dxfId="225" priority="64" stopIfTrue="1" operator="between">
      <formula>200</formula>
      <formula>300</formula>
    </cfRule>
  </conditionalFormatting>
  <conditionalFormatting sqref="N51:N53">
    <cfRule type="cellIs" dxfId="224" priority="63" stopIfTrue="1" operator="between">
      <formula>200</formula>
      <formula>300</formula>
    </cfRule>
  </conditionalFormatting>
  <conditionalFormatting sqref="N55:N57">
    <cfRule type="cellIs" dxfId="223" priority="62" stopIfTrue="1" operator="between">
      <formula>200</formula>
      <formula>300</formula>
    </cfRule>
  </conditionalFormatting>
  <conditionalFormatting sqref="R55:R57 R51:R53 R47:R49 R43:R45 R39:R41">
    <cfRule type="cellIs" dxfId="222" priority="61" stopIfTrue="1" operator="between">
      <formula>200</formula>
      <formula>300</formula>
    </cfRule>
  </conditionalFormatting>
  <conditionalFormatting sqref="V55:V57 V51:V53 V47:V49 V43:V45 V39:V41">
    <cfRule type="cellIs" dxfId="221" priority="60" stopIfTrue="1" operator="between">
      <formula>200</formula>
      <formula>300</formula>
    </cfRule>
  </conditionalFormatting>
  <conditionalFormatting sqref="O5:O6">
    <cfRule type="cellIs" dxfId="220" priority="59" stopIfTrue="1" operator="between">
      <formula>200</formula>
      <formula>300</formula>
    </cfRule>
  </conditionalFormatting>
  <conditionalFormatting sqref="D5:D7 D9:D11 D13:D15 D21:D23 D25:D27 D17:D18">
    <cfRule type="cellIs" dxfId="219" priority="56" stopIfTrue="1" operator="between">
      <formula>200</formula>
      <formula>300</formula>
    </cfRule>
  </conditionalFormatting>
  <conditionalFormatting sqref="AB2:AB4">
    <cfRule type="cellIs" dxfId="218" priority="57" stopIfTrue="1" operator="between">
      <formula>200</formula>
      <formula>300</formula>
    </cfRule>
  </conditionalFormatting>
  <conditionalFormatting sqref="X5 K25:K26 T5 W25:W26 P5 S25:S26 L5 O25:O26 H5 G25:G26 X9 W9:W10 T9 S9:S10 P9 O9:O10 L9 K9:K10 H9 G9:G10 X13 W13:W14 T13 S13:S14 P13 O13:O14 L13 K13:K14 H13 G13:G14 X17 W17:W18 T17 S17:S18 P17 O17:O18 L17 K17:K18 H17 G17:G18 X21 W21:W22 T21 S21:S22 P21 O21:O22 L21 K21:K22 H21 G21:G22 X25 T25 P25 L25 H25 E6:E8 F5:G6 M5:M29 U5:U29 V5:W6 I5:I29 J5:K6 Q5:Q29 R5:S6 F13 F17 F21 F25 J13 J17 J21 J25 R13 R17 R21 R25 V13 V17 V21 V25 E10:E12 E14:E16 E18:E20 E22:E24 E26:E29 F7:F9 J7:J9 R7:R9 V7:V9">
    <cfRule type="cellIs" dxfId="217" priority="58" stopIfTrue="1" operator="between">
      <formula>200</formula>
      <formula>300</formula>
    </cfRule>
  </conditionalFormatting>
  <conditionalFormatting sqref="E9">
    <cfRule type="cellIs" dxfId="216" priority="54" stopIfTrue="1" operator="between">
      <formula>200</formula>
      <formula>300</formula>
    </cfRule>
  </conditionalFormatting>
  <conditionalFormatting sqref="E5">
    <cfRule type="cellIs" dxfId="215" priority="55" stopIfTrue="1" operator="between">
      <formula>200</formula>
      <formula>300</formula>
    </cfRule>
  </conditionalFormatting>
  <conditionalFormatting sqref="E13">
    <cfRule type="cellIs" dxfId="214" priority="53" stopIfTrue="1" operator="between">
      <formula>200</formula>
      <formula>300</formula>
    </cfRule>
  </conditionalFormatting>
  <conditionalFormatting sqref="E17">
    <cfRule type="cellIs" dxfId="213" priority="52" stopIfTrue="1" operator="between">
      <formula>200</formula>
      <formula>300</formula>
    </cfRule>
  </conditionalFormatting>
  <conditionalFormatting sqref="E21">
    <cfRule type="cellIs" dxfId="212" priority="51" stopIfTrue="1" operator="between">
      <formula>200</formula>
      <formula>300</formula>
    </cfRule>
  </conditionalFormatting>
  <conditionalFormatting sqref="E25">
    <cfRule type="cellIs" dxfId="211" priority="50" stopIfTrue="1" operator="between">
      <formula>200</formula>
      <formula>300</formula>
    </cfRule>
  </conditionalFormatting>
  <conditionalFormatting sqref="F29">
    <cfRule type="cellIs" dxfId="210" priority="49" stopIfTrue="1" operator="between">
      <formula>200</formula>
      <formula>300</formula>
    </cfRule>
  </conditionalFormatting>
  <conditionalFormatting sqref="J29">
    <cfRule type="cellIs" dxfId="209" priority="48" stopIfTrue="1" operator="between">
      <formula>200</formula>
      <formula>300</formula>
    </cfRule>
  </conditionalFormatting>
  <conditionalFormatting sqref="R29">
    <cfRule type="cellIs" dxfId="208" priority="47" stopIfTrue="1" operator="between">
      <formula>200</formula>
      <formula>300</formula>
    </cfRule>
  </conditionalFormatting>
  <conditionalFormatting sqref="Y5:AB29">
    <cfRule type="cellIs" dxfId="207" priority="46" stopIfTrue="1" operator="between">
      <formula>200</formula>
      <formula>300</formula>
    </cfRule>
  </conditionalFormatting>
  <conditionalFormatting sqref="N13 N17 N21 N25 N5:N9">
    <cfRule type="cellIs" dxfId="206" priority="45" stopIfTrue="1" operator="between">
      <formula>200</formula>
      <formula>300</formula>
    </cfRule>
  </conditionalFormatting>
  <conditionalFormatting sqref="N29">
    <cfRule type="cellIs" dxfId="205" priority="44" stopIfTrue="1" operator="between">
      <formula>200</formula>
      <formula>300</formula>
    </cfRule>
  </conditionalFormatting>
  <conditionalFormatting sqref="V29">
    <cfRule type="cellIs" dxfId="204" priority="43" stopIfTrue="1" operator="between">
      <formula>200</formula>
      <formula>300</formula>
    </cfRule>
  </conditionalFormatting>
  <conditionalFormatting sqref="J22:J24">
    <cfRule type="cellIs" dxfId="203" priority="17" stopIfTrue="1" operator="between">
      <formula>200</formula>
      <formula>300</formula>
    </cfRule>
  </conditionalFormatting>
  <conditionalFormatting sqref="J14:J16">
    <cfRule type="cellIs" dxfId="202" priority="19" stopIfTrue="1" operator="between">
      <formula>200</formula>
      <formula>300</formula>
    </cfRule>
  </conditionalFormatting>
  <conditionalFormatting sqref="N10:N12">
    <cfRule type="cellIs" dxfId="201" priority="15" stopIfTrue="1" operator="between">
      <formula>200</formula>
      <formula>300</formula>
    </cfRule>
  </conditionalFormatting>
  <conditionalFormatting sqref="F26:F28">
    <cfRule type="cellIs" dxfId="200" priority="21" stopIfTrue="1" operator="between">
      <formula>200</formula>
      <formula>300</formula>
    </cfRule>
  </conditionalFormatting>
  <conditionalFormatting sqref="F10:F12">
    <cfRule type="cellIs" dxfId="199" priority="25" stopIfTrue="1" operator="between">
      <formula>200</formula>
      <formula>300</formula>
    </cfRule>
  </conditionalFormatting>
  <conditionalFormatting sqref="F14:F16">
    <cfRule type="cellIs" dxfId="198" priority="24" stopIfTrue="1" operator="between">
      <formula>200</formula>
      <formula>300</formula>
    </cfRule>
  </conditionalFormatting>
  <conditionalFormatting sqref="F18:F20">
    <cfRule type="cellIs" dxfId="197" priority="23" stopIfTrue="1" operator="between">
      <formula>200</formula>
      <formula>300</formula>
    </cfRule>
  </conditionalFormatting>
  <conditionalFormatting sqref="V22:V24">
    <cfRule type="cellIs" dxfId="196" priority="1" stopIfTrue="1" operator="between">
      <formula>200</formula>
      <formula>300</formula>
    </cfRule>
  </conditionalFormatting>
  <conditionalFormatting sqref="F22:F24">
    <cfRule type="cellIs" dxfId="195" priority="22" stopIfTrue="1" operator="between">
      <formula>200</formula>
      <formula>300</formula>
    </cfRule>
  </conditionalFormatting>
  <conditionalFormatting sqref="J10:J12">
    <cfRule type="cellIs" dxfId="194" priority="20" stopIfTrue="1" operator="between">
      <formula>200</formula>
      <formula>300</formula>
    </cfRule>
  </conditionalFormatting>
  <conditionalFormatting sqref="J26:J28">
    <cfRule type="cellIs" dxfId="193" priority="18" stopIfTrue="1" operator="between">
      <formula>200</formula>
      <formula>300</formula>
    </cfRule>
  </conditionalFormatting>
  <conditionalFormatting sqref="J18:J20">
    <cfRule type="cellIs" dxfId="192" priority="16" stopIfTrue="1" operator="between">
      <formula>200</formula>
      <formula>300</formula>
    </cfRule>
  </conditionalFormatting>
  <conditionalFormatting sqref="N14:N16">
    <cfRule type="cellIs" dxfId="191" priority="14" stopIfTrue="1" operator="between">
      <formula>200</formula>
      <formula>300</formula>
    </cfRule>
  </conditionalFormatting>
  <conditionalFormatting sqref="N18:N20">
    <cfRule type="cellIs" dxfId="190" priority="13" stopIfTrue="1" operator="between">
      <formula>200</formula>
      <formula>300</formula>
    </cfRule>
  </conditionalFormatting>
  <conditionalFormatting sqref="N22:N24">
    <cfRule type="cellIs" dxfId="189" priority="12" stopIfTrue="1" operator="between">
      <formula>200</formula>
      <formula>300</formula>
    </cfRule>
  </conditionalFormatting>
  <conditionalFormatting sqref="N26:N28">
    <cfRule type="cellIs" dxfId="188" priority="11" stopIfTrue="1" operator="between">
      <formula>200</formula>
      <formula>300</formula>
    </cfRule>
  </conditionalFormatting>
  <conditionalFormatting sqref="R10:R12">
    <cfRule type="cellIs" dxfId="187" priority="10" stopIfTrue="1" operator="between">
      <formula>200</formula>
      <formula>300</formula>
    </cfRule>
  </conditionalFormatting>
  <conditionalFormatting sqref="R14:R16">
    <cfRule type="cellIs" dxfId="186" priority="9" stopIfTrue="1" operator="between">
      <formula>200</formula>
      <formula>300</formula>
    </cfRule>
  </conditionalFormatting>
  <conditionalFormatting sqref="R18:R20">
    <cfRule type="cellIs" dxfId="185" priority="8" stopIfTrue="1" operator="between">
      <formula>200</formula>
      <formula>300</formula>
    </cfRule>
  </conditionalFormatting>
  <conditionalFormatting sqref="R26:R28">
    <cfRule type="cellIs" dxfId="184" priority="7" stopIfTrue="1" operator="between">
      <formula>200</formula>
      <formula>300</formula>
    </cfRule>
  </conditionalFormatting>
  <conditionalFormatting sqref="R22:R24">
    <cfRule type="cellIs" dxfId="183" priority="6" stopIfTrue="1" operator="between">
      <formula>200</formula>
      <formula>300</formula>
    </cfRule>
  </conditionalFormatting>
  <conditionalFormatting sqref="V10:V12">
    <cfRule type="cellIs" dxfId="182" priority="5" stopIfTrue="1" operator="between">
      <formula>200</formula>
      <formula>300</formula>
    </cfRule>
  </conditionalFormatting>
  <conditionalFormatting sqref="V14:V16">
    <cfRule type="cellIs" dxfId="181" priority="4" stopIfTrue="1" operator="between">
      <formula>200</formula>
      <formula>300</formula>
    </cfRule>
  </conditionalFormatting>
  <conditionalFormatting sqref="V18:V20">
    <cfRule type="cellIs" dxfId="180" priority="3" stopIfTrue="1" operator="between">
      <formula>200</formula>
      <formula>300</formula>
    </cfRule>
  </conditionalFormatting>
  <conditionalFormatting sqref="V26:V28">
    <cfRule type="cellIs" dxfId="179" priority="2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zoomScale="60" zoomScaleNormal="60" workbookViewId="0"/>
  </sheetViews>
  <sheetFormatPr defaultColWidth="9.140625" defaultRowHeight="16.5" x14ac:dyDescent="0.25"/>
  <cols>
    <col min="1" max="1" width="0.85546875" style="1" customWidth="1"/>
    <col min="2" max="2" width="18.42578125" style="1" customWidth="1"/>
    <col min="3" max="3" width="11.28515625" style="1" customWidth="1"/>
    <col min="4" max="4" width="7.85546875" style="1" customWidth="1"/>
    <col min="5" max="5" width="5.5703125" style="69" hidden="1" customWidth="1"/>
    <col min="6" max="6" width="8.7109375" style="70" customWidth="1"/>
    <col min="7" max="7" width="7.85546875" style="1" customWidth="1"/>
    <col min="8" max="8" width="10.42578125" style="1" customWidth="1"/>
    <col min="9" max="9" width="5.5703125" style="1" hidden="1" customWidth="1"/>
    <col min="10" max="10" width="7" style="1" customWidth="1"/>
    <col min="11" max="11" width="6.42578125" style="1" bestFit="1" customWidth="1"/>
    <col min="12" max="12" width="12" style="1" customWidth="1"/>
    <col min="13" max="14" width="6.7109375" style="1" customWidth="1"/>
    <col min="15" max="15" width="7.85546875" style="1" customWidth="1"/>
    <col min="16" max="16" width="12.140625" style="1" customWidth="1"/>
    <col min="17" max="17" width="8.140625" style="1" customWidth="1"/>
    <col min="18" max="18" width="7.5703125" style="1" customWidth="1"/>
    <col min="19" max="19" width="7.85546875" style="1" customWidth="1"/>
    <col min="20" max="20" width="11.140625" style="1" customWidth="1"/>
    <col min="21" max="21" width="5.5703125" style="1" bestFit="1" customWidth="1"/>
    <col min="22" max="22" width="8.7109375" style="1" customWidth="1"/>
    <col min="23" max="23" width="7.85546875" style="1" customWidth="1"/>
    <col min="24" max="24" width="10.7109375" style="1" customWidth="1"/>
    <col min="25" max="25" width="9.7109375" style="1" customWidth="1"/>
    <col min="26" max="26" width="7.28515625" style="1" customWidth="1"/>
    <col min="27" max="27" width="12.28515625" style="1" customWidth="1"/>
    <col min="28" max="28" width="10.42578125" style="1" customWidth="1"/>
    <col min="29" max="29" width="14.42578125" style="69" customWidth="1"/>
    <col min="30" max="16384" width="9.140625" style="1"/>
  </cols>
  <sheetData>
    <row r="1" spans="1:29" ht="22.5" x14ac:dyDescent="0.25">
      <c r="B1" s="2"/>
      <c r="C1" s="2"/>
      <c r="D1" s="3"/>
      <c r="E1" s="4"/>
      <c r="F1" s="5" t="s">
        <v>132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7" t="s">
        <v>87</v>
      </c>
      <c r="X1" s="8"/>
      <c r="Y1" s="8"/>
      <c r="Z1" s="8"/>
      <c r="AA1" s="3"/>
      <c r="AB1" s="3"/>
      <c r="AC1" s="4"/>
    </row>
    <row r="2" spans="1:29" ht="21" thickBot="1" x14ac:dyDescent="0.35">
      <c r="B2" s="9" t="s">
        <v>0</v>
      </c>
      <c r="C2" s="10"/>
      <c r="D2" s="10"/>
      <c r="E2" s="4"/>
      <c r="F2" s="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x14ac:dyDescent="0.25">
      <c r="B3" s="698" t="s">
        <v>1</v>
      </c>
      <c r="C3" s="699"/>
      <c r="D3" s="12" t="s">
        <v>2</v>
      </c>
      <c r="E3" s="13"/>
      <c r="F3" s="14" t="s">
        <v>3</v>
      </c>
      <c r="G3" s="700" t="s">
        <v>4</v>
      </c>
      <c r="H3" s="701"/>
      <c r="I3" s="15"/>
      <c r="J3" s="14" t="s">
        <v>5</v>
      </c>
      <c r="K3" s="700" t="s">
        <v>4</v>
      </c>
      <c r="L3" s="701"/>
      <c r="M3" s="16"/>
      <c r="N3" s="14" t="s">
        <v>6</v>
      </c>
      <c r="O3" s="700" t="s">
        <v>4</v>
      </c>
      <c r="P3" s="701"/>
      <c r="Q3" s="16"/>
      <c r="R3" s="14" t="s">
        <v>7</v>
      </c>
      <c r="S3" s="700" t="s">
        <v>4</v>
      </c>
      <c r="T3" s="701"/>
      <c r="U3" s="17"/>
      <c r="V3" s="14" t="s">
        <v>8</v>
      </c>
      <c r="W3" s="700" t="s">
        <v>4</v>
      </c>
      <c r="X3" s="701"/>
      <c r="Y3" s="14" t="s">
        <v>9</v>
      </c>
      <c r="Z3" s="18"/>
      <c r="AA3" s="19" t="s">
        <v>10</v>
      </c>
      <c r="AB3" s="20" t="s">
        <v>11</v>
      </c>
      <c r="AC3" s="21" t="s">
        <v>9</v>
      </c>
    </row>
    <row r="4" spans="1:29" ht="17.25" thickBot="1" x14ac:dyDescent="0.3">
      <c r="A4" s="22"/>
      <c r="B4" s="702" t="s">
        <v>12</v>
      </c>
      <c r="C4" s="703"/>
      <c r="D4" s="23"/>
      <c r="E4" s="24"/>
      <c r="F4" s="25" t="s">
        <v>13</v>
      </c>
      <c r="G4" s="696" t="s">
        <v>14</v>
      </c>
      <c r="H4" s="697"/>
      <c r="I4" s="26"/>
      <c r="J4" s="25" t="s">
        <v>13</v>
      </c>
      <c r="K4" s="696" t="s">
        <v>14</v>
      </c>
      <c r="L4" s="697"/>
      <c r="M4" s="25"/>
      <c r="N4" s="25" t="s">
        <v>13</v>
      </c>
      <c r="O4" s="696" t="s">
        <v>14</v>
      </c>
      <c r="P4" s="697"/>
      <c r="Q4" s="25"/>
      <c r="R4" s="25" t="s">
        <v>13</v>
      </c>
      <c r="S4" s="696" t="s">
        <v>14</v>
      </c>
      <c r="T4" s="697"/>
      <c r="U4" s="27"/>
      <c r="V4" s="25" t="s">
        <v>13</v>
      </c>
      <c r="W4" s="696" t="s">
        <v>14</v>
      </c>
      <c r="X4" s="697"/>
      <c r="Y4" s="28" t="s">
        <v>13</v>
      </c>
      <c r="Z4" s="29" t="s">
        <v>15</v>
      </c>
      <c r="AA4" s="30" t="s">
        <v>16</v>
      </c>
      <c r="AB4" s="31" t="s">
        <v>17</v>
      </c>
      <c r="AC4" s="32" t="s">
        <v>18</v>
      </c>
    </row>
    <row r="5" spans="1:29" ht="48.75" customHeight="1" x14ac:dyDescent="0.25">
      <c r="A5" s="22"/>
      <c r="B5" s="661" t="s">
        <v>133</v>
      </c>
      <c r="C5" s="662"/>
      <c r="D5" s="33">
        <f>SUM(D6:D8)</f>
        <v>54</v>
      </c>
      <c r="E5" s="34">
        <f>SUM(E6:E8)</f>
        <v>496</v>
      </c>
      <c r="F5" s="35">
        <f>SUM(F6:F8)</f>
        <v>550</v>
      </c>
      <c r="G5" s="36">
        <f>F25</f>
        <v>528</v>
      </c>
      <c r="H5" s="37" t="str">
        <f>B25</f>
        <v>Wiru Auto</v>
      </c>
      <c r="I5" s="38">
        <f>SUM(I6:I8)</f>
        <v>498</v>
      </c>
      <c r="J5" s="39">
        <f>SUM(J6:J8)</f>
        <v>552</v>
      </c>
      <c r="K5" s="39">
        <f>J21</f>
        <v>525</v>
      </c>
      <c r="L5" s="40" t="str">
        <f>B21</f>
        <v>Aroz3D</v>
      </c>
      <c r="M5" s="41">
        <f>SUM(M6:M8)</f>
        <v>494</v>
      </c>
      <c r="N5" s="36">
        <f>SUM(N6:N8)</f>
        <v>548</v>
      </c>
      <c r="O5" s="36">
        <f>N17</f>
        <v>542</v>
      </c>
      <c r="P5" s="37" t="str">
        <f>B17</f>
        <v xml:space="preserve">Malm&amp;Ko </v>
      </c>
      <c r="Q5" s="42">
        <f>SUM(Q6:Q8)</f>
        <v>438</v>
      </c>
      <c r="R5" s="36">
        <f>SUM(R6:R8)</f>
        <v>492</v>
      </c>
      <c r="S5" s="36">
        <f>R13</f>
        <v>579</v>
      </c>
      <c r="T5" s="37" t="str">
        <f>B13</f>
        <v>Temper</v>
      </c>
      <c r="U5" s="42">
        <f>SUM(U6:U8)</f>
        <v>430</v>
      </c>
      <c r="V5" s="36">
        <f>SUM(V6:V8)</f>
        <v>484</v>
      </c>
      <c r="W5" s="36">
        <f>V9</f>
        <v>528</v>
      </c>
      <c r="X5" s="37" t="str">
        <f>B9</f>
        <v>Karla Köök</v>
      </c>
      <c r="Y5" s="43">
        <f>F5+J5+N5+R5+V5</f>
        <v>2626</v>
      </c>
      <c r="Z5" s="41">
        <f>SUM(Z6:Z8)</f>
        <v>2356</v>
      </c>
      <c r="AA5" s="44">
        <f>AVERAGE(AA6,AA7,AA8)</f>
        <v>175.06666666666669</v>
      </c>
      <c r="AB5" s="45">
        <f>AVERAGE(AB6,AB7,AB8)</f>
        <v>157.06666666666669</v>
      </c>
      <c r="AC5" s="663">
        <f>G6+K6+O6+S6+W6</f>
        <v>3</v>
      </c>
    </row>
    <row r="6" spans="1:29" x14ac:dyDescent="0.25">
      <c r="A6" s="46"/>
      <c r="B6" s="728" t="s">
        <v>144</v>
      </c>
      <c r="C6" s="728"/>
      <c r="D6" s="47">
        <v>25</v>
      </c>
      <c r="E6" s="48">
        <v>151</v>
      </c>
      <c r="F6" s="49">
        <f>E6+D6</f>
        <v>176</v>
      </c>
      <c r="G6" s="668">
        <v>1</v>
      </c>
      <c r="H6" s="669"/>
      <c r="I6" s="50">
        <v>120</v>
      </c>
      <c r="J6" s="51">
        <f>I6+D6</f>
        <v>145</v>
      </c>
      <c r="K6" s="668">
        <v>1</v>
      </c>
      <c r="L6" s="669"/>
      <c r="M6" s="50">
        <v>167</v>
      </c>
      <c r="N6" s="51">
        <f>M6+D6</f>
        <v>192</v>
      </c>
      <c r="O6" s="668">
        <v>1</v>
      </c>
      <c r="P6" s="669"/>
      <c r="Q6" s="50">
        <v>132</v>
      </c>
      <c r="R6" s="49">
        <f>Q6+D6</f>
        <v>157</v>
      </c>
      <c r="S6" s="668">
        <v>0</v>
      </c>
      <c r="T6" s="669"/>
      <c r="U6" s="48">
        <v>135</v>
      </c>
      <c r="V6" s="49">
        <f>U6+D6</f>
        <v>160</v>
      </c>
      <c r="W6" s="668">
        <v>0</v>
      </c>
      <c r="X6" s="669"/>
      <c r="Y6" s="51">
        <f>F6+J6+N6+R6+V6</f>
        <v>830</v>
      </c>
      <c r="Z6" s="50">
        <f>E6+I6+M6+Q6+U6</f>
        <v>705</v>
      </c>
      <c r="AA6" s="52">
        <f>AVERAGE(F6,J6,N6,R6,V6)</f>
        <v>166</v>
      </c>
      <c r="AB6" s="53">
        <f>AVERAGE(F6,J6,N6,R6,V6)-D6</f>
        <v>141</v>
      </c>
      <c r="AC6" s="664"/>
    </row>
    <row r="7" spans="1:29" s="22" customFormat="1" ht="15.75" x14ac:dyDescent="0.2">
      <c r="A7" s="46"/>
      <c r="B7" s="728" t="s">
        <v>145</v>
      </c>
      <c r="C7" s="728"/>
      <c r="D7" s="47">
        <v>28</v>
      </c>
      <c r="E7" s="48">
        <v>178</v>
      </c>
      <c r="F7" s="49">
        <f>E7+D7</f>
        <v>206</v>
      </c>
      <c r="G7" s="670"/>
      <c r="H7" s="671"/>
      <c r="I7" s="50">
        <v>170</v>
      </c>
      <c r="J7" s="51">
        <f>I7+D7</f>
        <v>198</v>
      </c>
      <c r="K7" s="670"/>
      <c r="L7" s="671"/>
      <c r="M7" s="50">
        <v>149</v>
      </c>
      <c r="N7" s="51">
        <f>M7+D7</f>
        <v>177</v>
      </c>
      <c r="O7" s="670"/>
      <c r="P7" s="671"/>
      <c r="Q7" s="48">
        <v>169</v>
      </c>
      <c r="R7" s="49">
        <f>Q7+D7</f>
        <v>197</v>
      </c>
      <c r="S7" s="670"/>
      <c r="T7" s="671"/>
      <c r="U7" s="48">
        <v>147</v>
      </c>
      <c r="V7" s="49">
        <f>U7+D7</f>
        <v>175</v>
      </c>
      <c r="W7" s="670"/>
      <c r="X7" s="671"/>
      <c r="Y7" s="51">
        <f>F7+J7+N7+R7+V7</f>
        <v>953</v>
      </c>
      <c r="Z7" s="50">
        <f>E7+I7+M7+Q7+U7</f>
        <v>813</v>
      </c>
      <c r="AA7" s="52">
        <f>AVERAGE(F7,J7,N7,R7,V7)</f>
        <v>190.6</v>
      </c>
      <c r="AB7" s="53">
        <f>AVERAGE(F7,J7,N7,R7,V7)-D7</f>
        <v>162.6</v>
      </c>
      <c r="AC7" s="664"/>
    </row>
    <row r="8" spans="1:29" s="22" customFormat="1" thickBot="1" x14ac:dyDescent="0.25">
      <c r="A8" s="46"/>
      <c r="B8" s="729" t="s">
        <v>146</v>
      </c>
      <c r="C8" s="729"/>
      <c r="D8" s="54">
        <v>1</v>
      </c>
      <c r="E8" s="55">
        <v>167</v>
      </c>
      <c r="F8" s="49">
        <f>E8+D8</f>
        <v>168</v>
      </c>
      <c r="G8" s="672"/>
      <c r="H8" s="673"/>
      <c r="I8" s="56">
        <v>208</v>
      </c>
      <c r="J8" s="51">
        <f>I8+D8</f>
        <v>209</v>
      </c>
      <c r="K8" s="672"/>
      <c r="L8" s="673"/>
      <c r="M8" s="50">
        <v>178</v>
      </c>
      <c r="N8" s="51">
        <f>M8+D8</f>
        <v>179</v>
      </c>
      <c r="O8" s="672"/>
      <c r="P8" s="673"/>
      <c r="Q8" s="48">
        <v>137</v>
      </c>
      <c r="R8" s="49">
        <f>Q8+D8</f>
        <v>138</v>
      </c>
      <c r="S8" s="672"/>
      <c r="T8" s="673"/>
      <c r="U8" s="48">
        <v>148</v>
      </c>
      <c r="V8" s="49">
        <f>U8+D8</f>
        <v>149</v>
      </c>
      <c r="W8" s="672"/>
      <c r="X8" s="673"/>
      <c r="Y8" s="57">
        <f>F8+J8+N8+R8+V8</f>
        <v>843</v>
      </c>
      <c r="Z8" s="56">
        <f>E8+I8+M8+Q8+U8</f>
        <v>838</v>
      </c>
      <c r="AA8" s="58">
        <f>AVERAGE(F8,J8,N8,R8,V8)</f>
        <v>168.6</v>
      </c>
      <c r="AB8" s="59">
        <f>AVERAGE(F8,J8,N8,R8,V8)-D8</f>
        <v>167.6</v>
      </c>
      <c r="AC8" s="665"/>
    </row>
    <row r="9" spans="1:29" s="46" customFormat="1" ht="48.75" customHeight="1" x14ac:dyDescent="0.2">
      <c r="B9" s="716" t="s">
        <v>40</v>
      </c>
      <c r="C9" s="717"/>
      <c r="D9" s="60">
        <f>SUM(D10:D12)</f>
        <v>110</v>
      </c>
      <c r="E9" s="34">
        <f>SUM(E10:E12)</f>
        <v>458</v>
      </c>
      <c r="F9" s="61">
        <f>SUM(F10:F12)</f>
        <v>568</v>
      </c>
      <c r="G9" s="61">
        <f>F21</f>
        <v>508</v>
      </c>
      <c r="H9" s="40" t="str">
        <f>B21</f>
        <v>Aroz3D</v>
      </c>
      <c r="I9" s="62">
        <f>SUM(I10:I12)</f>
        <v>427</v>
      </c>
      <c r="J9" s="61">
        <f>SUM(J10:J12)</f>
        <v>537</v>
      </c>
      <c r="K9" s="61">
        <f>J17</f>
        <v>530</v>
      </c>
      <c r="L9" s="40" t="str">
        <f>B17</f>
        <v xml:space="preserve">Malm&amp;Ko </v>
      </c>
      <c r="M9" s="41">
        <f>SUM(M10:M12)</f>
        <v>404</v>
      </c>
      <c r="N9" s="65">
        <f>SUM(N10:N12)</f>
        <v>514</v>
      </c>
      <c r="O9" s="61">
        <f>N13</f>
        <v>549</v>
      </c>
      <c r="P9" s="40" t="str">
        <f>B13</f>
        <v>Temper</v>
      </c>
      <c r="Q9" s="41">
        <f>SUM(Q10:Q12)</f>
        <v>412</v>
      </c>
      <c r="R9" s="36">
        <f>SUM(R10:R12)</f>
        <v>522</v>
      </c>
      <c r="S9" s="61">
        <f>R25</f>
        <v>491</v>
      </c>
      <c r="T9" s="40" t="str">
        <f>B25</f>
        <v>Wiru Auto</v>
      </c>
      <c r="U9" s="41">
        <f>SUM(U10:U12)</f>
        <v>418</v>
      </c>
      <c r="V9" s="63">
        <f>SUM(V10:V12)</f>
        <v>528</v>
      </c>
      <c r="W9" s="61">
        <f>V5</f>
        <v>484</v>
      </c>
      <c r="X9" s="40" t="str">
        <f>B5</f>
        <v>WÜRTH</v>
      </c>
      <c r="Y9" s="43">
        <f>F9+J9+N9+R9+V9</f>
        <v>2669</v>
      </c>
      <c r="Z9" s="41">
        <f>SUM(Z10:Z12)</f>
        <v>2119</v>
      </c>
      <c r="AA9" s="64">
        <f>AVERAGE(AA10,AA11,AA12)</f>
        <v>177.93333333333331</v>
      </c>
      <c r="AB9" s="45">
        <f>AVERAGE(AB10,AB11,AB12)</f>
        <v>141.26666666666668</v>
      </c>
      <c r="AC9" s="663">
        <f>G10+K10+O10+S10+W10</f>
        <v>4</v>
      </c>
    </row>
    <row r="10" spans="1:29" s="46" customFormat="1" ht="15.75" x14ac:dyDescent="0.2">
      <c r="B10" s="680" t="s">
        <v>150</v>
      </c>
      <c r="C10" s="681"/>
      <c r="D10" s="47">
        <v>27</v>
      </c>
      <c r="E10" s="48">
        <v>209</v>
      </c>
      <c r="F10" s="49">
        <f>E10+D10</f>
        <v>236</v>
      </c>
      <c r="G10" s="668">
        <v>1</v>
      </c>
      <c r="H10" s="669"/>
      <c r="I10" s="50">
        <v>174</v>
      </c>
      <c r="J10" s="51">
        <f>I10+D10</f>
        <v>201</v>
      </c>
      <c r="K10" s="668">
        <v>1</v>
      </c>
      <c r="L10" s="669"/>
      <c r="M10" s="50">
        <v>157</v>
      </c>
      <c r="N10" s="51">
        <f>M10+D10</f>
        <v>184</v>
      </c>
      <c r="O10" s="668">
        <v>0</v>
      </c>
      <c r="P10" s="669"/>
      <c r="Q10" s="50">
        <v>187</v>
      </c>
      <c r="R10" s="49">
        <f>Q10+D10</f>
        <v>214</v>
      </c>
      <c r="S10" s="668">
        <v>1</v>
      </c>
      <c r="T10" s="669"/>
      <c r="U10" s="50">
        <v>171</v>
      </c>
      <c r="V10" s="49">
        <f>U10+D10</f>
        <v>198</v>
      </c>
      <c r="W10" s="668">
        <v>1</v>
      </c>
      <c r="X10" s="669"/>
      <c r="Y10" s="51">
        <f t="shared" ref="Y10:Y15" si="0">F10+J10+N10+R10+V10</f>
        <v>1033</v>
      </c>
      <c r="Z10" s="50">
        <f>E10+I10+M10+Q10+U10</f>
        <v>898</v>
      </c>
      <c r="AA10" s="52">
        <f>AVERAGE(F10,J10,N10,R10,V10)</f>
        <v>206.6</v>
      </c>
      <c r="AB10" s="53">
        <f>AVERAGE(F10,J10,N10,R10,V10)-D10</f>
        <v>179.6</v>
      </c>
      <c r="AC10" s="664"/>
    </row>
    <row r="11" spans="1:29" s="46" customFormat="1" ht="15.75" x14ac:dyDescent="0.2">
      <c r="B11" s="680" t="s">
        <v>151</v>
      </c>
      <c r="C11" s="681"/>
      <c r="D11" s="47">
        <v>60</v>
      </c>
      <c r="E11" s="48">
        <v>100</v>
      </c>
      <c r="F11" s="49">
        <f>E11+D11</f>
        <v>160</v>
      </c>
      <c r="G11" s="670"/>
      <c r="H11" s="671"/>
      <c r="I11" s="50">
        <v>113</v>
      </c>
      <c r="J11" s="51">
        <f>I11+D11</f>
        <v>173</v>
      </c>
      <c r="K11" s="670"/>
      <c r="L11" s="671"/>
      <c r="M11" s="50">
        <v>125</v>
      </c>
      <c r="N11" s="51">
        <f>M11+D11</f>
        <v>185</v>
      </c>
      <c r="O11" s="670"/>
      <c r="P11" s="671"/>
      <c r="Q11" s="48">
        <v>110</v>
      </c>
      <c r="R11" s="49">
        <f>Q11+D11</f>
        <v>170</v>
      </c>
      <c r="S11" s="670"/>
      <c r="T11" s="671"/>
      <c r="U11" s="48">
        <v>94</v>
      </c>
      <c r="V11" s="49">
        <f>U11+D11</f>
        <v>154</v>
      </c>
      <c r="W11" s="670"/>
      <c r="X11" s="671"/>
      <c r="Y11" s="51">
        <f t="shared" si="0"/>
        <v>842</v>
      </c>
      <c r="Z11" s="50">
        <f>E11+I11+M11+Q11+U11</f>
        <v>542</v>
      </c>
      <c r="AA11" s="52">
        <f>AVERAGE(F11,J11,N11,R11,V11)</f>
        <v>168.4</v>
      </c>
      <c r="AB11" s="53">
        <f>AVERAGE(F11,J11,N11,R11,V11)-D11</f>
        <v>108.4</v>
      </c>
      <c r="AC11" s="664"/>
    </row>
    <row r="12" spans="1:29" s="46" customFormat="1" thickBot="1" x14ac:dyDescent="0.25">
      <c r="B12" s="682" t="s">
        <v>152</v>
      </c>
      <c r="C12" s="683"/>
      <c r="D12" s="54">
        <v>23</v>
      </c>
      <c r="E12" s="55">
        <v>149</v>
      </c>
      <c r="F12" s="49">
        <f>E12+D12</f>
        <v>172</v>
      </c>
      <c r="G12" s="672"/>
      <c r="H12" s="673"/>
      <c r="I12" s="56">
        <v>140</v>
      </c>
      <c r="J12" s="51">
        <f>I12+D12</f>
        <v>163</v>
      </c>
      <c r="K12" s="672"/>
      <c r="L12" s="673"/>
      <c r="M12" s="50">
        <v>122</v>
      </c>
      <c r="N12" s="51">
        <f>M12+D12</f>
        <v>145</v>
      </c>
      <c r="O12" s="672"/>
      <c r="P12" s="673"/>
      <c r="Q12" s="48">
        <v>115</v>
      </c>
      <c r="R12" s="49">
        <f>Q12+D12</f>
        <v>138</v>
      </c>
      <c r="S12" s="672"/>
      <c r="T12" s="673"/>
      <c r="U12" s="48">
        <v>153</v>
      </c>
      <c r="V12" s="49">
        <f>U12+D12</f>
        <v>176</v>
      </c>
      <c r="W12" s="672"/>
      <c r="X12" s="673"/>
      <c r="Y12" s="57">
        <f t="shared" si="0"/>
        <v>794</v>
      </c>
      <c r="Z12" s="56">
        <f>E12+I12+M12+Q12+U12</f>
        <v>679</v>
      </c>
      <c r="AA12" s="58">
        <f>AVERAGE(F12,J12,N12,R12,V12)</f>
        <v>158.80000000000001</v>
      </c>
      <c r="AB12" s="59">
        <f>AVERAGE(F12,J12,N12,R12,V12)-D12</f>
        <v>135.80000000000001</v>
      </c>
      <c r="AC12" s="665"/>
    </row>
    <row r="13" spans="1:29" s="46" customFormat="1" ht="60.75" customHeight="1" x14ac:dyDescent="0.2">
      <c r="B13" s="751" t="s">
        <v>56</v>
      </c>
      <c r="C13" s="752"/>
      <c r="D13" s="60">
        <f>SUM(D14:D16)</f>
        <v>124</v>
      </c>
      <c r="E13" s="34">
        <f>SUM(E14:E16)</f>
        <v>477</v>
      </c>
      <c r="F13" s="61">
        <f>SUM(F14:F16)</f>
        <v>601</v>
      </c>
      <c r="G13" s="61">
        <f>F17</f>
        <v>586</v>
      </c>
      <c r="H13" s="40" t="str">
        <f>B17</f>
        <v xml:space="preserve">Malm&amp;Ko </v>
      </c>
      <c r="I13" s="62">
        <f>SUM(I14:I16)</f>
        <v>372</v>
      </c>
      <c r="J13" s="61">
        <f>SUM(J14:J16)</f>
        <v>496</v>
      </c>
      <c r="K13" s="61">
        <f>J25</f>
        <v>522</v>
      </c>
      <c r="L13" s="40" t="str">
        <f>B25</f>
        <v>Wiru Auto</v>
      </c>
      <c r="M13" s="41">
        <f>SUM(M14:M16)</f>
        <v>425</v>
      </c>
      <c r="N13" s="65">
        <f>SUM(N14:N16)</f>
        <v>549</v>
      </c>
      <c r="O13" s="61">
        <f>N9</f>
        <v>514</v>
      </c>
      <c r="P13" s="40" t="str">
        <f>B9</f>
        <v>Karla Köök</v>
      </c>
      <c r="Q13" s="41">
        <f>SUM(Q14:Q16)</f>
        <v>455</v>
      </c>
      <c r="R13" s="63">
        <f>SUM(R14:R16)</f>
        <v>579</v>
      </c>
      <c r="S13" s="61">
        <f>R5</f>
        <v>492</v>
      </c>
      <c r="T13" s="40" t="str">
        <f>B5</f>
        <v>WÜRTH</v>
      </c>
      <c r="U13" s="41">
        <f>SUM(U14:U16)</f>
        <v>381</v>
      </c>
      <c r="V13" s="65">
        <f>SUM(V14:V16)</f>
        <v>505</v>
      </c>
      <c r="W13" s="61">
        <f>V21</f>
        <v>587</v>
      </c>
      <c r="X13" s="40" t="str">
        <f>B21</f>
        <v>Aroz3D</v>
      </c>
      <c r="Y13" s="43">
        <f t="shared" si="0"/>
        <v>2730</v>
      </c>
      <c r="Z13" s="41">
        <f>SUM(Z14:Z16)</f>
        <v>2110</v>
      </c>
      <c r="AA13" s="64">
        <f>AVERAGE(AA14,AA15,AA16)</f>
        <v>182</v>
      </c>
      <c r="AB13" s="45">
        <f>AVERAGE(AB14,AB15,AB16)</f>
        <v>140.66666666666666</v>
      </c>
      <c r="AC13" s="663">
        <f>G14+K14+O14+S14+W14</f>
        <v>3</v>
      </c>
    </row>
    <row r="14" spans="1:29" s="46" customFormat="1" ht="15.75" x14ac:dyDescent="0.2">
      <c r="B14" s="719" t="s">
        <v>134</v>
      </c>
      <c r="C14" s="720"/>
      <c r="D14" s="47">
        <v>49</v>
      </c>
      <c r="E14" s="48">
        <v>137</v>
      </c>
      <c r="F14" s="49">
        <f>E14+D14</f>
        <v>186</v>
      </c>
      <c r="G14" s="668">
        <v>1</v>
      </c>
      <c r="H14" s="669"/>
      <c r="I14" s="50">
        <v>111</v>
      </c>
      <c r="J14" s="51">
        <f>I14+D14</f>
        <v>160</v>
      </c>
      <c r="K14" s="668">
        <v>0</v>
      </c>
      <c r="L14" s="669"/>
      <c r="M14" s="50">
        <v>149</v>
      </c>
      <c r="N14" s="51">
        <f>M14+D14</f>
        <v>198</v>
      </c>
      <c r="O14" s="668">
        <v>1</v>
      </c>
      <c r="P14" s="669"/>
      <c r="Q14" s="50">
        <v>140</v>
      </c>
      <c r="R14" s="49">
        <f>Q14+D14</f>
        <v>189</v>
      </c>
      <c r="S14" s="668">
        <v>1</v>
      </c>
      <c r="T14" s="669"/>
      <c r="U14" s="50">
        <v>138</v>
      </c>
      <c r="V14" s="49">
        <f>U14+D14</f>
        <v>187</v>
      </c>
      <c r="W14" s="668">
        <v>0</v>
      </c>
      <c r="X14" s="669"/>
      <c r="Y14" s="51">
        <f t="shared" si="0"/>
        <v>920</v>
      </c>
      <c r="Z14" s="50">
        <f>E14+I14+M14+Q14+U14</f>
        <v>675</v>
      </c>
      <c r="AA14" s="52">
        <f>AVERAGE(F14,J14,N14,R14,V14)</f>
        <v>184</v>
      </c>
      <c r="AB14" s="53">
        <f>AVERAGE(F14,J14,N14,R14,V14)-D14</f>
        <v>135</v>
      </c>
      <c r="AC14" s="664"/>
    </row>
    <row r="15" spans="1:29" s="46" customFormat="1" ht="15.75" x14ac:dyDescent="0.2">
      <c r="B15" s="719" t="s">
        <v>135</v>
      </c>
      <c r="C15" s="720"/>
      <c r="D15" s="47">
        <v>42</v>
      </c>
      <c r="E15" s="48">
        <v>153</v>
      </c>
      <c r="F15" s="49">
        <f>E15+D15</f>
        <v>195</v>
      </c>
      <c r="G15" s="670"/>
      <c r="H15" s="671"/>
      <c r="I15" s="48">
        <v>113</v>
      </c>
      <c r="J15" s="51">
        <f>I15+D15</f>
        <v>155</v>
      </c>
      <c r="K15" s="670"/>
      <c r="L15" s="671"/>
      <c r="M15" s="48">
        <v>146</v>
      </c>
      <c r="N15" s="51">
        <f>M15+D15</f>
        <v>188</v>
      </c>
      <c r="O15" s="670"/>
      <c r="P15" s="671"/>
      <c r="Q15" s="48">
        <v>146</v>
      </c>
      <c r="R15" s="49">
        <f>Q15+D15</f>
        <v>188</v>
      </c>
      <c r="S15" s="670"/>
      <c r="T15" s="671"/>
      <c r="U15" s="48">
        <v>129</v>
      </c>
      <c r="V15" s="49">
        <f>U15+D15</f>
        <v>171</v>
      </c>
      <c r="W15" s="670"/>
      <c r="X15" s="671"/>
      <c r="Y15" s="51">
        <f t="shared" si="0"/>
        <v>897</v>
      </c>
      <c r="Z15" s="50">
        <f>E15+I15+M15+Q15+U15</f>
        <v>687</v>
      </c>
      <c r="AA15" s="52">
        <f>AVERAGE(F15,J15,N15,R15,V15)</f>
        <v>179.4</v>
      </c>
      <c r="AB15" s="53">
        <f>AVERAGE(F15,J15,N15,R15,V15)-D15</f>
        <v>137.4</v>
      </c>
      <c r="AC15" s="664"/>
    </row>
    <row r="16" spans="1:29" s="46" customFormat="1" thickBot="1" x14ac:dyDescent="0.25">
      <c r="B16" s="721" t="s">
        <v>136</v>
      </c>
      <c r="C16" s="722"/>
      <c r="D16" s="54">
        <v>33</v>
      </c>
      <c r="E16" s="55">
        <v>187</v>
      </c>
      <c r="F16" s="49">
        <f>E16+D16</f>
        <v>220</v>
      </c>
      <c r="G16" s="672"/>
      <c r="H16" s="673"/>
      <c r="I16" s="48">
        <v>148</v>
      </c>
      <c r="J16" s="51">
        <f>I16+D16</f>
        <v>181</v>
      </c>
      <c r="K16" s="672"/>
      <c r="L16" s="673"/>
      <c r="M16" s="48">
        <v>130</v>
      </c>
      <c r="N16" s="51">
        <f>M16+D16</f>
        <v>163</v>
      </c>
      <c r="O16" s="672"/>
      <c r="P16" s="673"/>
      <c r="Q16" s="48">
        <v>169</v>
      </c>
      <c r="R16" s="49">
        <f>Q16+D16</f>
        <v>202</v>
      </c>
      <c r="S16" s="672"/>
      <c r="T16" s="673"/>
      <c r="U16" s="48">
        <v>114</v>
      </c>
      <c r="V16" s="49">
        <f>U16+D16</f>
        <v>147</v>
      </c>
      <c r="W16" s="672"/>
      <c r="X16" s="673"/>
      <c r="Y16" s="57">
        <f>F16+J16+N16+R16+V16</f>
        <v>913</v>
      </c>
      <c r="Z16" s="56">
        <f>E16+I16+M16+Q16+U16</f>
        <v>748</v>
      </c>
      <c r="AA16" s="58">
        <f>AVERAGE(F16,J16,N16,R16,V16)</f>
        <v>182.6</v>
      </c>
      <c r="AB16" s="59">
        <f>AVERAGE(F16,J16,N16,R16,V16)-D16</f>
        <v>149.6</v>
      </c>
      <c r="AC16" s="665"/>
    </row>
    <row r="17" spans="2:29" s="46" customFormat="1" ht="48.75" customHeight="1" thickBot="1" x14ac:dyDescent="0.25">
      <c r="B17" s="730" t="s">
        <v>137</v>
      </c>
      <c r="C17" s="731"/>
      <c r="D17" s="60">
        <f>SUM(D18:D20)</f>
        <v>40</v>
      </c>
      <c r="E17" s="34">
        <f>SUM(E18:E20)</f>
        <v>546</v>
      </c>
      <c r="F17" s="61">
        <f>SUM(F18:F20)</f>
        <v>586</v>
      </c>
      <c r="G17" s="61">
        <f>F13</f>
        <v>601</v>
      </c>
      <c r="H17" s="40" t="str">
        <f>B13</f>
        <v>Temper</v>
      </c>
      <c r="I17" s="66">
        <f>SUM(I18:I20)</f>
        <v>490</v>
      </c>
      <c r="J17" s="61">
        <f>SUM(J18:J20)</f>
        <v>530</v>
      </c>
      <c r="K17" s="61">
        <f>J9</f>
        <v>537</v>
      </c>
      <c r="L17" s="40" t="str">
        <f>B9</f>
        <v>Karla Köök</v>
      </c>
      <c r="M17" s="42">
        <f>SUM(M18:M20)</f>
        <v>502</v>
      </c>
      <c r="N17" s="63">
        <f>SUM(N18:N20)</f>
        <v>542</v>
      </c>
      <c r="O17" s="61">
        <f>N5</f>
        <v>548</v>
      </c>
      <c r="P17" s="40" t="str">
        <f>B5</f>
        <v>WÜRTH</v>
      </c>
      <c r="Q17" s="41">
        <f>SUM(Q18:Q20)</f>
        <v>536</v>
      </c>
      <c r="R17" s="63">
        <f>SUM(R18:R20)</f>
        <v>576</v>
      </c>
      <c r="S17" s="61">
        <f>R21</f>
        <v>606</v>
      </c>
      <c r="T17" s="40" t="str">
        <f>B21</f>
        <v>Aroz3D</v>
      </c>
      <c r="U17" s="41">
        <f>SUM(U18:U20)</f>
        <v>614</v>
      </c>
      <c r="V17" s="63">
        <f>SUM(V18:V20)</f>
        <v>654</v>
      </c>
      <c r="W17" s="61">
        <f>V25</f>
        <v>551</v>
      </c>
      <c r="X17" s="40" t="str">
        <f>B25</f>
        <v>Wiru Auto</v>
      </c>
      <c r="Y17" s="43">
        <f t="shared" ref="Y17:Y28" si="1">F17+J17+N17+R17+V17</f>
        <v>2888</v>
      </c>
      <c r="Z17" s="41">
        <f>SUM(Z18:Z20)</f>
        <v>2688</v>
      </c>
      <c r="AA17" s="64">
        <f>AVERAGE(AA18,AA19,AA20)</f>
        <v>192.53333333333333</v>
      </c>
      <c r="AB17" s="45">
        <f>AVERAGE(AB18,AB19,AB20)</f>
        <v>179.20000000000002</v>
      </c>
      <c r="AC17" s="663">
        <f>G18+K18+O18+S18+W18</f>
        <v>1</v>
      </c>
    </row>
    <row r="18" spans="2:29" s="46" customFormat="1" ht="15.75" x14ac:dyDescent="0.2">
      <c r="B18" s="732" t="s">
        <v>141</v>
      </c>
      <c r="C18" s="733"/>
      <c r="D18" s="47">
        <v>15</v>
      </c>
      <c r="E18" s="48">
        <v>186</v>
      </c>
      <c r="F18" s="49">
        <f>E18+D18</f>
        <v>201</v>
      </c>
      <c r="G18" s="668">
        <v>0</v>
      </c>
      <c r="H18" s="669"/>
      <c r="I18" s="50">
        <v>168</v>
      </c>
      <c r="J18" s="51">
        <f>I18+D18</f>
        <v>183</v>
      </c>
      <c r="K18" s="668">
        <v>0</v>
      </c>
      <c r="L18" s="669"/>
      <c r="M18" s="50">
        <v>149</v>
      </c>
      <c r="N18" s="51">
        <f>M18+D18</f>
        <v>164</v>
      </c>
      <c r="O18" s="668">
        <v>0</v>
      </c>
      <c r="P18" s="669"/>
      <c r="Q18" s="50">
        <v>201</v>
      </c>
      <c r="R18" s="49">
        <f>Q18+D18</f>
        <v>216</v>
      </c>
      <c r="S18" s="668">
        <v>0</v>
      </c>
      <c r="T18" s="669"/>
      <c r="U18" s="50">
        <v>235</v>
      </c>
      <c r="V18" s="49">
        <f>U18+D18</f>
        <v>250</v>
      </c>
      <c r="W18" s="668">
        <v>1</v>
      </c>
      <c r="X18" s="669"/>
      <c r="Y18" s="51">
        <f t="shared" si="1"/>
        <v>1014</v>
      </c>
      <c r="Z18" s="50">
        <f>E18+I18+M18+Q18+U18</f>
        <v>939</v>
      </c>
      <c r="AA18" s="52">
        <f>AVERAGE(F18,J18,N18,R18,V18)</f>
        <v>202.8</v>
      </c>
      <c r="AB18" s="53">
        <f>AVERAGE(F18,J18,N18,R18,V18)-D18</f>
        <v>187.8</v>
      </c>
      <c r="AC18" s="664"/>
    </row>
    <row r="19" spans="2:29" s="46" customFormat="1" ht="15.75" x14ac:dyDescent="0.2">
      <c r="B19" s="734" t="s">
        <v>142</v>
      </c>
      <c r="C19" s="735"/>
      <c r="D19" s="71">
        <v>24</v>
      </c>
      <c r="E19" s="48">
        <v>190</v>
      </c>
      <c r="F19" s="49">
        <f>E19+D19</f>
        <v>214</v>
      </c>
      <c r="G19" s="670"/>
      <c r="H19" s="671"/>
      <c r="I19" s="48">
        <v>185</v>
      </c>
      <c r="J19" s="51">
        <f>I19+D19</f>
        <v>209</v>
      </c>
      <c r="K19" s="670"/>
      <c r="L19" s="671"/>
      <c r="M19" s="48">
        <v>168</v>
      </c>
      <c r="N19" s="51">
        <f>M19+D19</f>
        <v>192</v>
      </c>
      <c r="O19" s="670"/>
      <c r="P19" s="671"/>
      <c r="Q19" s="48">
        <v>175</v>
      </c>
      <c r="R19" s="49">
        <f>Q19+D19</f>
        <v>199</v>
      </c>
      <c r="S19" s="670"/>
      <c r="T19" s="671"/>
      <c r="U19" s="48">
        <v>188</v>
      </c>
      <c r="V19" s="49">
        <f>U19+D19</f>
        <v>212</v>
      </c>
      <c r="W19" s="670"/>
      <c r="X19" s="671"/>
      <c r="Y19" s="51">
        <f t="shared" si="1"/>
        <v>1026</v>
      </c>
      <c r="Z19" s="50">
        <f>E19+I19+M19+Q19+U19</f>
        <v>906</v>
      </c>
      <c r="AA19" s="52">
        <f>AVERAGE(F19,J19,N19,R19,V19)</f>
        <v>205.2</v>
      </c>
      <c r="AB19" s="53">
        <f>AVERAGE(F19,J19,N19,R19,V19)-D19</f>
        <v>181.2</v>
      </c>
      <c r="AC19" s="664"/>
    </row>
    <row r="20" spans="2:29" s="46" customFormat="1" thickBot="1" x14ac:dyDescent="0.25">
      <c r="B20" s="682" t="s">
        <v>143</v>
      </c>
      <c r="C20" s="683"/>
      <c r="D20" s="54">
        <v>1</v>
      </c>
      <c r="E20" s="55">
        <v>170</v>
      </c>
      <c r="F20" s="49">
        <f>E20+D20</f>
        <v>171</v>
      </c>
      <c r="G20" s="672"/>
      <c r="H20" s="673"/>
      <c r="I20" s="48">
        <v>137</v>
      </c>
      <c r="J20" s="51">
        <f>I20+D20</f>
        <v>138</v>
      </c>
      <c r="K20" s="672"/>
      <c r="L20" s="673"/>
      <c r="M20" s="48">
        <v>185</v>
      </c>
      <c r="N20" s="51">
        <f>M20+D20</f>
        <v>186</v>
      </c>
      <c r="O20" s="672"/>
      <c r="P20" s="673"/>
      <c r="Q20" s="48">
        <v>160</v>
      </c>
      <c r="R20" s="49">
        <f>Q20+D20</f>
        <v>161</v>
      </c>
      <c r="S20" s="672"/>
      <c r="T20" s="673"/>
      <c r="U20" s="48">
        <v>191</v>
      </c>
      <c r="V20" s="49">
        <f>U20+D20</f>
        <v>192</v>
      </c>
      <c r="W20" s="672"/>
      <c r="X20" s="673"/>
      <c r="Y20" s="57">
        <f t="shared" si="1"/>
        <v>848</v>
      </c>
      <c r="Z20" s="56">
        <f>E20+I20+M20+Q20+U20</f>
        <v>843</v>
      </c>
      <c r="AA20" s="58">
        <f>AVERAGE(F20,J20,N20,R20,V20)</f>
        <v>169.6</v>
      </c>
      <c r="AB20" s="59">
        <f>AVERAGE(F20,J20,N20,R20,V20)-D20</f>
        <v>168.6</v>
      </c>
      <c r="AC20" s="665"/>
    </row>
    <row r="21" spans="2:29" s="46" customFormat="1" ht="48.75" customHeight="1" x14ac:dyDescent="0.2">
      <c r="B21" s="684" t="s">
        <v>42</v>
      </c>
      <c r="C21" s="685"/>
      <c r="D21" s="33">
        <f>SUM(D22:D24)</f>
        <v>100</v>
      </c>
      <c r="E21" s="34">
        <f>SUM(E22:E24)</f>
        <v>408</v>
      </c>
      <c r="F21" s="61">
        <f>SUM(F22:F24)</f>
        <v>508</v>
      </c>
      <c r="G21" s="61">
        <f>F9</f>
        <v>568</v>
      </c>
      <c r="H21" s="40" t="str">
        <f>B9</f>
        <v>Karla Köök</v>
      </c>
      <c r="I21" s="62">
        <f>SUM(I22:I24)</f>
        <v>425</v>
      </c>
      <c r="J21" s="61">
        <f>SUM(J22:J24)</f>
        <v>525</v>
      </c>
      <c r="K21" s="61">
        <f>J5</f>
        <v>552</v>
      </c>
      <c r="L21" s="40" t="str">
        <f>B5</f>
        <v>WÜRTH</v>
      </c>
      <c r="M21" s="41">
        <f>SUM(M22:M24)</f>
        <v>461</v>
      </c>
      <c r="N21" s="65">
        <f>SUM(N22:N24)</f>
        <v>561</v>
      </c>
      <c r="O21" s="61">
        <f>N25</f>
        <v>543</v>
      </c>
      <c r="P21" s="40" t="str">
        <f>B25</f>
        <v>Wiru Auto</v>
      </c>
      <c r="Q21" s="41">
        <f>SUM(Q22:Q24)</f>
        <v>506</v>
      </c>
      <c r="R21" s="65">
        <f>SUM(R22:R24)</f>
        <v>606</v>
      </c>
      <c r="S21" s="61">
        <f>R17</f>
        <v>576</v>
      </c>
      <c r="T21" s="40" t="str">
        <f>B17</f>
        <v xml:space="preserve">Malm&amp;Ko </v>
      </c>
      <c r="U21" s="41">
        <f>SUM(U22:U24)</f>
        <v>487</v>
      </c>
      <c r="V21" s="65">
        <f>SUM(V22:V24)</f>
        <v>587</v>
      </c>
      <c r="W21" s="61">
        <f>V13</f>
        <v>505</v>
      </c>
      <c r="X21" s="40" t="str">
        <f>B13</f>
        <v>Temper</v>
      </c>
      <c r="Y21" s="43">
        <f t="shared" si="1"/>
        <v>2787</v>
      </c>
      <c r="Z21" s="41">
        <f>SUM(Z22:Z24)</f>
        <v>2287</v>
      </c>
      <c r="AA21" s="64">
        <f>AVERAGE(AA22,AA23,AA24)</f>
        <v>185.79999999999998</v>
      </c>
      <c r="AB21" s="45">
        <f>AVERAGE(AB22,AB23,AB24)</f>
        <v>152.46666666666667</v>
      </c>
      <c r="AC21" s="663">
        <f>G22+K22+O22+S22+W22</f>
        <v>3</v>
      </c>
    </row>
    <row r="22" spans="2:29" s="46" customFormat="1" ht="15.75" x14ac:dyDescent="0.2">
      <c r="B22" s="686" t="s">
        <v>139</v>
      </c>
      <c r="C22" s="687"/>
      <c r="D22" s="47">
        <v>46</v>
      </c>
      <c r="E22" s="48">
        <v>139</v>
      </c>
      <c r="F22" s="49">
        <f>E22+D22</f>
        <v>185</v>
      </c>
      <c r="G22" s="668">
        <v>0</v>
      </c>
      <c r="H22" s="669"/>
      <c r="I22" s="50">
        <v>138</v>
      </c>
      <c r="J22" s="51">
        <f>I22+D22</f>
        <v>184</v>
      </c>
      <c r="K22" s="668">
        <v>0</v>
      </c>
      <c r="L22" s="669"/>
      <c r="M22" s="50">
        <v>132</v>
      </c>
      <c r="N22" s="51">
        <f>M22+D22</f>
        <v>178</v>
      </c>
      <c r="O22" s="668">
        <v>1</v>
      </c>
      <c r="P22" s="669"/>
      <c r="Q22" s="50">
        <v>135</v>
      </c>
      <c r="R22" s="49">
        <f>Q22+D22</f>
        <v>181</v>
      </c>
      <c r="S22" s="668">
        <v>1</v>
      </c>
      <c r="T22" s="669"/>
      <c r="U22" s="50">
        <v>147</v>
      </c>
      <c r="V22" s="49">
        <f>U22+D22</f>
        <v>193</v>
      </c>
      <c r="W22" s="668">
        <v>1</v>
      </c>
      <c r="X22" s="669"/>
      <c r="Y22" s="51">
        <f t="shared" si="1"/>
        <v>921</v>
      </c>
      <c r="Z22" s="50">
        <f>E22+I22+M22+Q22+U22</f>
        <v>691</v>
      </c>
      <c r="AA22" s="52">
        <f>AVERAGE(F22,J22,N22,R22,V22)</f>
        <v>184.2</v>
      </c>
      <c r="AB22" s="53">
        <f>AVERAGE(F22,J22,N22,R22,V22)-D22</f>
        <v>138.19999999999999</v>
      </c>
      <c r="AC22" s="664"/>
    </row>
    <row r="23" spans="2:29" s="46" customFormat="1" ht="15.75" x14ac:dyDescent="0.2">
      <c r="B23" s="686" t="s">
        <v>138</v>
      </c>
      <c r="C23" s="687"/>
      <c r="D23" s="47">
        <v>47</v>
      </c>
      <c r="E23" s="48">
        <v>96</v>
      </c>
      <c r="F23" s="49">
        <f>E23+D23</f>
        <v>143</v>
      </c>
      <c r="G23" s="670"/>
      <c r="H23" s="671"/>
      <c r="I23" s="48">
        <v>115</v>
      </c>
      <c r="J23" s="51">
        <f>I23+D23</f>
        <v>162</v>
      </c>
      <c r="K23" s="670"/>
      <c r="L23" s="671"/>
      <c r="M23" s="48">
        <v>154</v>
      </c>
      <c r="N23" s="51">
        <f>M23+D23</f>
        <v>201</v>
      </c>
      <c r="O23" s="670"/>
      <c r="P23" s="671"/>
      <c r="Q23" s="48">
        <v>159</v>
      </c>
      <c r="R23" s="49">
        <f>Q23+D23</f>
        <v>206</v>
      </c>
      <c r="S23" s="670"/>
      <c r="T23" s="671"/>
      <c r="U23" s="48">
        <v>137</v>
      </c>
      <c r="V23" s="49">
        <f>U23+D23</f>
        <v>184</v>
      </c>
      <c r="W23" s="670"/>
      <c r="X23" s="671"/>
      <c r="Y23" s="51">
        <f t="shared" si="1"/>
        <v>896</v>
      </c>
      <c r="Z23" s="50">
        <f>E23+I23+M23+Q23+U23</f>
        <v>661</v>
      </c>
      <c r="AA23" s="52">
        <f>AVERAGE(F23,J23,N23,R23,V23)</f>
        <v>179.2</v>
      </c>
      <c r="AB23" s="53">
        <f>AVERAGE(F23,J23,N23,R23,V23)-D23</f>
        <v>132.19999999999999</v>
      </c>
      <c r="AC23" s="664"/>
    </row>
    <row r="24" spans="2:29" s="46" customFormat="1" thickBot="1" x14ac:dyDescent="0.25">
      <c r="B24" s="688" t="s">
        <v>140</v>
      </c>
      <c r="C24" s="689"/>
      <c r="D24" s="54">
        <v>7</v>
      </c>
      <c r="E24" s="55">
        <v>173</v>
      </c>
      <c r="F24" s="49">
        <f>E24+D24</f>
        <v>180</v>
      </c>
      <c r="G24" s="672"/>
      <c r="H24" s="673"/>
      <c r="I24" s="48">
        <v>172</v>
      </c>
      <c r="J24" s="51">
        <f>I24+D24</f>
        <v>179</v>
      </c>
      <c r="K24" s="672"/>
      <c r="L24" s="673"/>
      <c r="M24" s="48">
        <v>175</v>
      </c>
      <c r="N24" s="51">
        <f>M24+D24</f>
        <v>182</v>
      </c>
      <c r="O24" s="672"/>
      <c r="P24" s="673"/>
      <c r="Q24" s="48">
        <v>212</v>
      </c>
      <c r="R24" s="49">
        <f>Q24+D24</f>
        <v>219</v>
      </c>
      <c r="S24" s="672"/>
      <c r="T24" s="673"/>
      <c r="U24" s="48">
        <v>203</v>
      </c>
      <c r="V24" s="49">
        <f>U24+D24</f>
        <v>210</v>
      </c>
      <c r="W24" s="672"/>
      <c r="X24" s="673"/>
      <c r="Y24" s="57">
        <f t="shared" si="1"/>
        <v>970</v>
      </c>
      <c r="Z24" s="56">
        <f>E24+I24+M24+Q24+U24</f>
        <v>935</v>
      </c>
      <c r="AA24" s="58">
        <f>AVERAGE(F24,J24,N24,R24,V24)</f>
        <v>194</v>
      </c>
      <c r="AB24" s="59">
        <f>AVERAGE(F24,J24,N24,R24,V24)-D24</f>
        <v>187</v>
      </c>
      <c r="AC24" s="665"/>
    </row>
    <row r="25" spans="2:29" s="46" customFormat="1" ht="48.75" customHeight="1" x14ac:dyDescent="0.2">
      <c r="B25" s="661" t="s">
        <v>27</v>
      </c>
      <c r="C25" s="662"/>
      <c r="D25" s="67">
        <f>SUM(D26:D28)</f>
        <v>94</v>
      </c>
      <c r="E25" s="34">
        <f>SUM(E26:E28)</f>
        <v>434</v>
      </c>
      <c r="F25" s="61">
        <f>SUM(F26:F28)</f>
        <v>528</v>
      </c>
      <c r="G25" s="61">
        <f>F5</f>
        <v>550</v>
      </c>
      <c r="H25" s="40" t="str">
        <f>B5</f>
        <v>WÜRTH</v>
      </c>
      <c r="I25" s="62">
        <f>SUM(I26:I28)</f>
        <v>428</v>
      </c>
      <c r="J25" s="61">
        <f>SUM(J26:J28)</f>
        <v>522</v>
      </c>
      <c r="K25" s="61">
        <f>J13</f>
        <v>496</v>
      </c>
      <c r="L25" s="40" t="str">
        <f>B13</f>
        <v>Temper</v>
      </c>
      <c r="M25" s="42">
        <f>SUM(M26:M28)</f>
        <v>449</v>
      </c>
      <c r="N25" s="63">
        <f>SUM(N26:N28)</f>
        <v>543</v>
      </c>
      <c r="O25" s="61">
        <f>N21</f>
        <v>561</v>
      </c>
      <c r="P25" s="40" t="str">
        <f>B21</f>
        <v>Aroz3D</v>
      </c>
      <c r="Q25" s="41">
        <f>SUM(Q26:Q28)</f>
        <v>397</v>
      </c>
      <c r="R25" s="63">
        <f>SUM(R26:R28)</f>
        <v>491</v>
      </c>
      <c r="S25" s="61">
        <f>R9</f>
        <v>522</v>
      </c>
      <c r="T25" s="40" t="str">
        <f>B9</f>
        <v>Karla Köök</v>
      </c>
      <c r="U25" s="41">
        <f>SUM(U26:U28)</f>
        <v>457</v>
      </c>
      <c r="V25" s="63">
        <f>SUM(V26:V28)</f>
        <v>551</v>
      </c>
      <c r="W25" s="61">
        <f>V17</f>
        <v>654</v>
      </c>
      <c r="X25" s="40" t="str">
        <f>B17</f>
        <v xml:space="preserve">Malm&amp;Ko </v>
      </c>
      <c r="Y25" s="43">
        <f t="shared" si="1"/>
        <v>2635</v>
      </c>
      <c r="Z25" s="41">
        <f>SUM(Z26:Z28)</f>
        <v>2165</v>
      </c>
      <c r="AA25" s="64">
        <f>AVERAGE(AA26,AA27,AA28)</f>
        <v>175.66666666666666</v>
      </c>
      <c r="AB25" s="45">
        <f>AVERAGE(AB26,AB27,AB28)</f>
        <v>144.33333333333334</v>
      </c>
      <c r="AC25" s="663">
        <f>G26+K26+O26+S26+W26</f>
        <v>1</v>
      </c>
    </row>
    <row r="26" spans="2:29" s="46" customFormat="1" ht="15.75" x14ac:dyDescent="0.2">
      <c r="B26" s="666" t="s">
        <v>147</v>
      </c>
      <c r="C26" s="667"/>
      <c r="D26" s="47">
        <v>17</v>
      </c>
      <c r="E26" s="48">
        <v>158</v>
      </c>
      <c r="F26" s="49">
        <f>E26+D26</f>
        <v>175</v>
      </c>
      <c r="G26" s="668">
        <v>0</v>
      </c>
      <c r="H26" s="669"/>
      <c r="I26" s="50">
        <v>130</v>
      </c>
      <c r="J26" s="51">
        <f>I26+D26</f>
        <v>147</v>
      </c>
      <c r="K26" s="668">
        <v>1</v>
      </c>
      <c r="L26" s="669"/>
      <c r="M26" s="50">
        <v>170</v>
      </c>
      <c r="N26" s="51">
        <f>M26+D26</f>
        <v>187</v>
      </c>
      <c r="O26" s="668">
        <v>0</v>
      </c>
      <c r="P26" s="669"/>
      <c r="Q26" s="50">
        <v>140</v>
      </c>
      <c r="R26" s="49">
        <f>Q26+D26</f>
        <v>157</v>
      </c>
      <c r="S26" s="668">
        <v>0</v>
      </c>
      <c r="T26" s="669"/>
      <c r="U26" s="50">
        <v>112</v>
      </c>
      <c r="V26" s="49">
        <f>U26+D26</f>
        <v>129</v>
      </c>
      <c r="W26" s="668">
        <v>0</v>
      </c>
      <c r="X26" s="669"/>
      <c r="Y26" s="51">
        <f t="shared" si="1"/>
        <v>795</v>
      </c>
      <c r="Z26" s="50">
        <f>E26+I26+M26+Q26+U26</f>
        <v>710</v>
      </c>
      <c r="AA26" s="52">
        <f>AVERAGE(F26,J26,N26,R26,V26)</f>
        <v>159</v>
      </c>
      <c r="AB26" s="53">
        <f>AVERAGE(F26,J26,N26,R26,V26)-D26</f>
        <v>142</v>
      </c>
      <c r="AC26" s="664"/>
    </row>
    <row r="27" spans="2:29" s="46" customFormat="1" ht="15.75" x14ac:dyDescent="0.2">
      <c r="B27" s="674" t="s">
        <v>148</v>
      </c>
      <c r="C27" s="675"/>
      <c r="D27" s="47">
        <v>41</v>
      </c>
      <c r="E27" s="48">
        <v>100</v>
      </c>
      <c r="F27" s="49">
        <f>E27+D27</f>
        <v>141</v>
      </c>
      <c r="G27" s="670"/>
      <c r="H27" s="671"/>
      <c r="I27" s="48">
        <v>167</v>
      </c>
      <c r="J27" s="51">
        <f>I27+D27</f>
        <v>208</v>
      </c>
      <c r="K27" s="670"/>
      <c r="L27" s="671"/>
      <c r="M27" s="48">
        <v>111</v>
      </c>
      <c r="N27" s="51">
        <f>M27+D27</f>
        <v>152</v>
      </c>
      <c r="O27" s="670"/>
      <c r="P27" s="671"/>
      <c r="Q27" s="48">
        <v>110</v>
      </c>
      <c r="R27" s="49">
        <f>Q27+D27</f>
        <v>151</v>
      </c>
      <c r="S27" s="670"/>
      <c r="T27" s="671"/>
      <c r="U27" s="48">
        <v>184</v>
      </c>
      <c r="V27" s="49">
        <f>U27+D27</f>
        <v>225</v>
      </c>
      <c r="W27" s="670"/>
      <c r="X27" s="671"/>
      <c r="Y27" s="51">
        <f t="shared" si="1"/>
        <v>877</v>
      </c>
      <c r="Z27" s="50">
        <f>E27+I27+M27+Q27+U27</f>
        <v>672</v>
      </c>
      <c r="AA27" s="52">
        <f>AVERAGE(F27,J27,N27,R27,V27)</f>
        <v>175.4</v>
      </c>
      <c r="AB27" s="53">
        <f>AVERAGE(F27,J27,N27,R27,V27)-D27</f>
        <v>134.4</v>
      </c>
      <c r="AC27" s="664"/>
    </row>
    <row r="28" spans="2:29" s="46" customFormat="1" thickBot="1" x14ac:dyDescent="0.25">
      <c r="B28" s="736" t="s">
        <v>149</v>
      </c>
      <c r="C28" s="737"/>
      <c r="D28" s="68">
        <v>36</v>
      </c>
      <c r="E28" s="55">
        <v>176</v>
      </c>
      <c r="F28" s="49">
        <f>E28+D28</f>
        <v>212</v>
      </c>
      <c r="G28" s="672"/>
      <c r="H28" s="673"/>
      <c r="I28" s="55">
        <v>131</v>
      </c>
      <c r="J28" s="51">
        <f>I28+D28</f>
        <v>167</v>
      </c>
      <c r="K28" s="672"/>
      <c r="L28" s="673"/>
      <c r="M28" s="55">
        <v>168</v>
      </c>
      <c r="N28" s="51">
        <f>M28+D28</f>
        <v>204</v>
      </c>
      <c r="O28" s="672"/>
      <c r="P28" s="673"/>
      <c r="Q28" s="55">
        <v>147</v>
      </c>
      <c r="R28" s="49">
        <f>Q28+D28</f>
        <v>183</v>
      </c>
      <c r="S28" s="672"/>
      <c r="T28" s="673"/>
      <c r="U28" s="55">
        <v>161</v>
      </c>
      <c r="V28" s="49">
        <f>U28+D28</f>
        <v>197</v>
      </c>
      <c r="W28" s="672"/>
      <c r="X28" s="673"/>
      <c r="Y28" s="57">
        <f t="shared" si="1"/>
        <v>963</v>
      </c>
      <c r="Z28" s="56">
        <f>E28+I28+M28+Q28+U28</f>
        <v>783</v>
      </c>
      <c r="AA28" s="58">
        <f>AVERAGE(F28,J28,N28,R28,V28)</f>
        <v>192.6</v>
      </c>
      <c r="AB28" s="59">
        <f>AVERAGE(F28,J28,N28,R28,V28)-D28</f>
        <v>156.6</v>
      </c>
      <c r="AC28" s="665"/>
    </row>
    <row r="29" spans="2:29" s="46" customFormat="1" ht="105.75" customHeight="1" x14ac:dyDescent="0.25">
      <c r="B29" s="1"/>
      <c r="C29" s="1"/>
      <c r="D29" s="1"/>
      <c r="E29" s="69"/>
      <c r="F29" s="7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69"/>
    </row>
    <row r="30" spans="2:29" ht="22.5" x14ac:dyDescent="0.25">
      <c r="B30" s="2"/>
      <c r="C30" s="2"/>
      <c r="D30" s="3"/>
      <c r="E30" s="4"/>
      <c r="F30" s="5" t="s">
        <v>131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"/>
      <c r="T30" s="3"/>
      <c r="U30" s="3"/>
      <c r="V30" s="6"/>
      <c r="W30" s="7" t="s">
        <v>87</v>
      </c>
      <c r="X30" s="8"/>
      <c r="Y30" s="8"/>
      <c r="Z30" s="8"/>
      <c r="AA30" s="3"/>
      <c r="AB30" s="3"/>
      <c r="AC30" s="4"/>
    </row>
    <row r="31" spans="2:29" ht="21" thickBot="1" x14ac:dyDescent="0.35">
      <c r="B31" s="9" t="s">
        <v>0</v>
      </c>
      <c r="C31" s="10"/>
      <c r="D31" s="10"/>
      <c r="E31" s="4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</row>
    <row r="32" spans="2:29" x14ac:dyDescent="0.25">
      <c r="B32" s="698" t="s">
        <v>1</v>
      </c>
      <c r="C32" s="699"/>
      <c r="D32" s="12" t="s">
        <v>2</v>
      </c>
      <c r="E32" s="13"/>
      <c r="F32" s="14" t="s">
        <v>3</v>
      </c>
      <c r="G32" s="700" t="s">
        <v>4</v>
      </c>
      <c r="H32" s="701"/>
      <c r="I32" s="15"/>
      <c r="J32" s="14" t="s">
        <v>5</v>
      </c>
      <c r="K32" s="700" t="s">
        <v>4</v>
      </c>
      <c r="L32" s="701"/>
      <c r="M32" s="16"/>
      <c r="N32" s="14" t="s">
        <v>6</v>
      </c>
      <c r="O32" s="700" t="s">
        <v>4</v>
      </c>
      <c r="P32" s="701"/>
      <c r="Q32" s="16"/>
      <c r="R32" s="14" t="s">
        <v>7</v>
      </c>
      <c r="S32" s="700" t="s">
        <v>4</v>
      </c>
      <c r="T32" s="701"/>
      <c r="U32" s="17"/>
      <c r="V32" s="14" t="s">
        <v>8</v>
      </c>
      <c r="W32" s="700" t="s">
        <v>4</v>
      </c>
      <c r="X32" s="701"/>
      <c r="Y32" s="14" t="s">
        <v>9</v>
      </c>
      <c r="Z32" s="18"/>
      <c r="AA32" s="19" t="s">
        <v>10</v>
      </c>
      <c r="AB32" s="20" t="s">
        <v>11</v>
      </c>
      <c r="AC32" s="21" t="s">
        <v>9</v>
      </c>
    </row>
    <row r="33" spans="1:29" ht="17.25" thickBot="1" x14ac:dyDescent="0.3">
      <c r="A33" s="22"/>
      <c r="B33" s="702" t="s">
        <v>12</v>
      </c>
      <c r="C33" s="703"/>
      <c r="D33" s="23"/>
      <c r="E33" s="24"/>
      <c r="F33" s="25" t="s">
        <v>13</v>
      </c>
      <c r="G33" s="696" t="s">
        <v>14</v>
      </c>
      <c r="H33" s="697"/>
      <c r="I33" s="26"/>
      <c r="J33" s="25" t="s">
        <v>13</v>
      </c>
      <c r="K33" s="696" t="s">
        <v>14</v>
      </c>
      <c r="L33" s="697"/>
      <c r="M33" s="25"/>
      <c r="N33" s="25" t="s">
        <v>13</v>
      </c>
      <c r="O33" s="696" t="s">
        <v>14</v>
      </c>
      <c r="P33" s="697"/>
      <c r="Q33" s="25"/>
      <c r="R33" s="25" t="s">
        <v>13</v>
      </c>
      <c r="S33" s="696" t="s">
        <v>14</v>
      </c>
      <c r="T33" s="697"/>
      <c r="U33" s="27"/>
      <c r="V33" s="25" t="s">
        <v>13</v>
      </c>
      <c r="W33" s="696" t="s">
        <v>14</v>
      </c>
      <c r="X33" s="697"/>
      <c r="Y33" s="28" t="s">
        <v>13</v>
      </c>
      <c r="Z33" s="29" t="s">
        <v>15</v>
      </c>
      <c r="AA33" s="30" t="s">
        <v>16</v>
      </c>
      <c r="AB33" s="31" t="s">
        <v>17</v>
      </c>
      <c r="AC33" s="32" t="s">
        <v>18</v>
      </c>
    </row>
    <row r="34" spans="1:29" ht="48.75" customHeight="1" x14ac:dyDescent="0.25">
      <c r="A34" s="22"/>
      <c r="B34" s="738" t="s">
        <v>41</v>
      </c>
      <c r="C34" s="739"/>
      <c r="D34" s="33">
        <f>SUM(D35:D37)</f>
        <v>110</v>
      </c>
      <c r="E34" s="34">
        <f>SUM(E35:E37)</f>
        <v>452</v>
      </c>
      <c r="F34" s="35">
        <f>SUM(F35:F37)</f>
        <v>562</v>
      </c>
      <c r="G34" s="36">
        <f>F54</f>
        <v>570</v>
      </c>
      <c r="H34" s="37" t="str">
        <f>B54</f>
        <v>Jeld-Wen</v>
      </c>
      <c r="I34" s="38">
        <f>SUM(I35:I37)</f>
        <v>427</v>
      </c>
      <c r="J34" s="39">
        <f>SUM(J35:J37)</f>
        <v>537</v>
      </c>
      <c r="K34" s="39">
        <f>J50</f>
        <v>508</v>
      </c>
      <c r="L34" s="40" t="str">
        <f>B50</f>
        <v>Kunda Trans</v>
      </c>
      <c r="M34" s="41">
        <f>SUM(M35:M37)</f>
        <v>368</v>
      </c>
      <c r="N34" s="36">
        <f>SUM(N35:N37)</f>
        <v>478</v>
      </c>
      <c r="O34" s="36">
        <f>N46</f>
        <v>517</v>
      </c>
      <c r="P34" s="37" t="str">
        <f>B46</f>
        <v>VERX</v>
      </c>
      <c r="Q34" s="42">
        <f>SUM(Q35:Q37)</f>
        <v>401</v>
      </c>
      <c r="R34" s="36">
        <f>SUM(R35:R37)</f>
        <v>511</v>
      </c>
      <c r="S34" s="36">
        <f>R42</f>
        <v>505</v>
      </c>
      <c r="T34" s="37" t="str">
        <f>B42</f>
        <v>Malm duubel</v>
      </c>
      <c r="U34" s="42">
        <f>SUM(U35:U37)</f>
        <v>398</v>
      </c>
      <c r="V34" s="36">
        <f>SUM(V35:V37)</f>
        <v>508</v>
      </c>
      <c r="W34" s="36">
        <f>V38</f>
        <v>512</v>
      </c>
      <c r="X34" s="37" t="str">
        <f>B38</f>
        <v>Noobel</v>
      </c>
      <c r="Y34" s="43">
        <f>F34+J34+N34+R34+V34</f>
        <v>2596</v>
      </c>
      <c r="Z34" s="41">
        <f>SUM(Z35:Z37)</f>
        <v>2046</v>
      </c>
      <c r="AA34" s="44">
        <f>AVERAGE(AA35,AA36,AA37)</f>
        <v>173.06666666666669</v>
      </c>
      <c r="AB34" s="45">
        <f>AVERAGE(AB35,AB36,AB37)</f>
        <v>136.4</v>
      </c>
      <c r="AC34" s="663">
        <f>G35+K35+O35+S35+W35</f>
        <v>2</v>
      </c>
    </row>
    <row r="35" spans="1:29" x14ac:dyDescent="0.25">
      <c r="A35" s="46"/>
      <c r="B35" s="728" t="s">
        <v>119</v>
      </c>
      <c r="C35" s="728"/>
      <c r="D35" s="47">
        <v>52</v>
      </c>
      <c r="E35" s="48">
        <v>135</v>
      </c>
      <c r="F35" s="49">
        <f>E35+D35</f>
        <v>187</v>
      </c>
      <c r="G35" s="668">
        <v>0</v>
      </c>
      <c r="H35" s="669"/>
      <c r="I35" s="50">
        <v>146</v>
      </c>
      <c r="J35" s="51">
        <f>I35+D35</f>
        <v>198</v>
      </c>
      <c r="K35" s="668">
        <v>1</v>
      </c>
      <c r="L35" s="669"/>
      <c r="M35" s="50">
        <v>113</v>
      </c>
      <c r="N35" s="51">
        <f>M35+D35</f>
        <v>165</v>
      </c>
      <c r="O35" s="668">
        <v>0</v>
      </c>
      <c r="P35" s="669"/>
      <c r="Q35" s="50">
        <v>104</v>
      </c>
      <c r="R35" s="49">
        <f>Q35+D35</f>
        <v>156</v>
      </c>
      <c r="S35" s="668">
        <v>1</v>
      </c>
      <c r="T35" s="669"/>
      <c r="U35" s="48">
        <v>116</v>
      </c>
      <c r="V35" s="49">
        <f>U35+D35</f>
        <v>168</v>
      </c>
      <c r="W35" s="668">
        <v>0</v>
      </c>
      <c r="X35" s="669"/>
      <c r="Y35" s="51">
        <f>F35+J35+N35+R35+V35</f>
        <v>874</v>
      </c>
      <c r="Z35" s="50">
        <f>E35+I35+M35+Q35+U35</f>
        <v>614</v>
      </c>
      <c r="AA35" s="52">
        <f>AVERAGE(F35,J35,N35,R35,V35)</f>
        <v>174.8</v>
      </c>
      <c r="AB35" s="53">
        <f>AVERAGE(F35,J35,N35,R35,V35)-D35</f>
        <v>122.80000000000001</v>
      </c>
      <c r="AC35" s="664"/>
    </row>
    <row r="36" spans="1:29" s="22" customFormat="1" ht="15.75" x14ac:dyDescent="0.2">
      <c r="A36" s="46"/>
      <c r="B36" s="728" t="s">
        <v>120</v>
      </c>
      <c r="C36" s="728"/>
      <c r="D36" s="47">
        <v>33</v>
      </c>
      <c r="E36" s="48">
        <v>168</v>
      </c>
      <c r="F36" s="49">
        <f>E36+D36</f>
        <v>201</v>
      </c>
      <c r="G36" s="670"/>
      <c r="H36" s="671"/>
      <c r="I36" s="50">
        <v>155</v>
      </c>
      <c r="J36" s="51">
        <f>I36+D36</f>
        <v>188</v>
      </c>
      <c r="K36" s="670"/>
      <c r="L36" s="671"/>
      <c r="M36" s="50">
        <v>117</v>
      </c>
      <c r="N36" s="51">
        <f>M36+D36</f>
        <v>150</v>
      </c>
      <c r="O36" s="670"/>
      <c r="P36" s="671"/>
      <c r="Q36" s="48">
        <v>175</v>
      </c>
      <c r="R36" s="49">
        <f>Q36+D36</f>
        <v>208</v>
      </c>
      <c r="S36" s="670"/>
      <c r="T36" s="671"/>
      <c r="U36" s="48">
        <v>139</v>
      </c>
      <c r="V36" s="49">
        <f>U36+D36</f>
        <v>172</v>
      </c>
      <c r="W36" s="670"/>
      <c r="X36" s="671"/>
      <c r="Y36" s="51">
        <f>F36+J36+N36+R36+V36</f>
        <v>919</v>
      </c>
      <c r="Z36" s="50">
        <f>E36+I36+M36+Q36+U36</f>
        <v>754</v>
      </c>
      <c r="AA36" s="52">
        <f>AVERAGE(F36,J36,N36,R36,V36)</f>
        <v>183.8</v>
      </c>
      <c r="AB36" s="53">
        <f>AVERAGE(F36,J36,N36,R36,V36)-D36</f>
        <v>150.80000000000001</v>
      </c>
      <c r="AC36" s="664"/>
    </row>
    <row r="37" spans="1:29" s="22" customFormat="1" thickBot="1" x14ac:dyDescent="0.25">
      <c r="A37" s="46"/>
      <c r="B37" s="729" t="s">
        <v>121</v>
      </c>
      <c r="C37" s="729"/>
      <c r="D37" s="54">
        <v>25</v>
      </c>
      <c r="E37" s="55">
        <v>149</v>
      </c>
      <c r="F37" s="49">
        <f>E37+D37</f>
        <v>174</v>
      </c>
      <c r="G37" s="672"/>
      <c r="H37" s="673"/>
      <c r="I37" s="56">
        <v>126</v>
      </c>
      <c r="J37" s="51">
        <f>I37+D37</f>
        <v>151</v>
      </c>
      <c r="K37" s="672"/>
      <c r="L37" s="673"/>
      <c r="M37" s="50">
        <v>138</v>
      </c>
      <c r="N37" s="51">
        <f>M37+D37</f>
        <v>163</v>
      </c>
      <c r="O37" s="672"/>
      <c r="P37" s="673"/>
      <c r="Q37" s="48">
        <v>122</v>
      </c>
      <c r="R37" s="49">
        <f>Q37+D37</f>
        <v>147</v>
      </c>
      <c r="S37" s="672"/>
      <c r="T37" s="673"/>
      <c r="U37" s="48">
        <v>143</v>
      </c>
      <c r="V37" s="49">
        <f>U37+D37</f>
        <v>168</v>
      </c>
      <c r="W37" s="672"/>
      <c r="X37" s="673"/>
      <c r="Y37" s="57">
        <f>F37+J37+N37+R37+V37</f>
        <v>803</v>
      </c>
      <c r="Z37" s="56">
        <f>E37+I37+M37+Q37+U37</f>
        <v>678</v>
      </c>
      <c r="AA37" s="58">
        <f>AVERAGE(F37,J37,N37,R37,V37)</f>
        <v>160.6</v>
      </c>
      <c r="AB37" s="59">
        <f>AVERAGE(F37,J37,N37,R37,V37)-D37</f>
        <v>135.6</v>
      </c>
      <c r="AC37" s="665"/>
    </row>
    <row r="38" spans="1:29" s="46" customFormat="1" ht="48.75" customHeight="1" x14ac:dyDescent="0.2">
      <c r="B38" s="678" t="s">
        <v>30</v>
      </c>
      <c r="C38" s="679"/>
      <c r="D38" s="60">
        <f>SUM(D39:D41)</f>
        <v>32</v>
      </c>
      <c r="E38" s="34">
        <f>SUM(E39:E41)</f>
        <v>488</v>
      </c>
      <c r="F38" s="61">
        <f>SUM(F39:F41)</f>
        <v>520</v>
      </c>
      <c r="G38" s="61">
        <f>F50</f>
        <v>505</v>
      </c>
      <c r="H38" s="40" t="str">
        <f>B50</f>
        <v>Kunda Trans</v>
      </c>
      <c r="I38" s="62">
        <f>SUM(I39:I41)</f>
        <v>448</v>
      </c>
      <c r="J38" s="61">
        <f>SUM(J39:J41)</f>
        <v>480</v>
      </c>
      <c r="K38" s="61">
        <f>J46</f>
        <v>513</v>
      </c>
      <c r="L38" s="40" t="str">
        <f>B46</f>
        <v>VERX</v>
      </c>
      <c r="M38" s="41">
        <f>SUM(M39:M41)</f>
        <v>597</v>
      </c>
      <c r="N38" s="65">
        <f>SUM(N39:N41)</f>
        <v>629</v>
      </c>
      <c r="O38" s="61">
        <f>N42</f>
        <v>595</v>
      </c>
      <c r="P38" s="40" t="str">
        <f>B42</f>
        <v>Malm duubel</v>
      </c>
      <c r="Q38" s="41">
        <f>SUM(Q39:Q41)</f>
        <v>552</v>
      </c>
      <c r="R38" s="36">
        <f>SUM(R39:R41)</f>
        <v>584</v>
      </c>
      <c r="S38" s="61">
        <f>R54</f>
        <v>574</v>
      </c>
      <c r="T38" s="40" t="str">
        <f>B54</f>
        <v>Jeld-Wen</v>
      </c>
      <c r="U38" s="41">
        <f>SUM(U39:U41)</f>
        <v>480</v>
      </c>
      <c r="V38" s="63">
        <f>SUM(V39:V41)</f>
        <v>512</v>
      </c>
      <c r="W38" s="61">
        <f>V34</f>
        <v>508</v>
      </c>
      <c r="X38" s="40" t="str">
        <f>B34</f>
        <v>AQVA</v>
      </c>
      <c r="Y38" s="43">
        <f>F38+J38+N38+R38+V38</f>
        <v>2725</v>
      </c>
      <c r="Z38" s="41">
        <f>SUM(Z39:Z41)</f>
        <v>2565</v>
      </c>
      <c r="AA38" s="64">
        <f>AVERAGE(AA39,AA40,AA41)</f>
        <v>181.66666666666666</v>
      </c>
      <c r="AB38" s="45">
        <f>AVERAGE(AB39,AB40,AB41)</f>
        <v>171</v>
      </c>
      <c r="AC38" s="663">
        <f>G39+K39+O39+S39+W39</f>
        <v>4</v>
      </c>
    </row>
    <row r="39" spans="1:29" s="46" customFormat="1" ht="15.75" x14ac:dyDescent="0.2">
      <c r="B39" s="680" t="s">
        <v>122</v>
      </c>
      <c r="C39" s="681"/>
      <c r="D39" s="47">
        <v>23</v>
      </c>
      <c r="E39" s="48">
        <v>160</v>
      </c>
      <c r="F39" s="49">
        <f>E39+D39</f>
        <v>183</v>
      </c>
      <c r="G39" s="668">
        <v>1</v>
      </c>
      <c r="H39" s="669"/>
      <c r="I39" s="50">
        <v>140</v>
      </c>
      <c r="J39" s="51">
        <f>I39+D39</f>
        <v>163</v>
      </c>
      <c r="K39" s="668">
        <v>0</v>
      </c>
      <c r="L39" s="669"/>
      <c r="M39" s="50">
        <v>166</v>
      </c>
      <c r="N39" s="51">
        <f>M39+D39</f>
        <v>189</v>
      </c>
      <c r="O39" s="668">
        <v>1</v>
      </c>
      <c r="P39" s="669"/>
      <c r="Q39" s="50">
        <v>182</v>
      </c>
      <c r="R39" s="49">
        <f>Q39+D39</f>
        <v>205</v>
      </c>
      <c r="S39" s="668">
        <v>1</v>
      </c>
      <c r="T39" s="669"/>
      <c r="U39" s="50">
        <v>117</v>
      </c>
      <c r="V39" s="49">
        <f>U39+D39</f>
        <v>140</v>
      </c>
      <c r="W39" s="668">
        <v>1</v>
      </c>
      <c r="X39" s="669"/>
      <c r="Y39" s="51">
        <f t="shared" ref="Y39:Y57" si="2">F39+J39+N39+R39+V39</f>
        <v>880</v>
      </c>
      <c r="Z39" s="50">
        <f>E39+I39+M39+Q39+U39</f>
        <v>765</v>
      </c>
      <c r="AA39" s="52">
        <f>AVERAGE(F39,J39,N39,R39,V39)</f>
        <v>176</v>
      </c>
      <c r="AB39" s="53">
        <f>AVERAGE(F39,J39,N39,R39,V39)-D39</f>
        <v>153</v>
      </c>
      <c r="AC39" s="664"/>
    </row>
    <row r="40" spans="1:29" s="46" customFormat="1" ht="15.75" x14ac:dyDescent="0.2">
      <c r="B40" s="680" t="s">
        <v>123</v>
      </c>
      <c r="C40" s="681"/>
      <c r="D40" s="47">
        <v>0</v>
      </c>
      <c r="E40" s="48">
        <v>184</v>
      </c>
      <c r="F40" s="49">
        <f>E40+D40</f>
        <v>184</v>
      </c>
      <c r="G40" s="670"/>
      <c r="H40" s="671"/>
      <c r="I40" s="50">
        <v>173</v>
      </c>
      <c r="J40" s="51">
        <f>I40+D40</f>
        <v>173</v>
      </c>
      <c r="K40" s="670"/>
      <c r="L40" s="671"/>
      <c r="M40" s="50">
        <v>257</v>
      </c>
      <c r="N40" s="51">
        <f>M40+D40</f>
        <v>257</v>
      </c>
      <c r="O40" s="670"/>
      <c r="P40" s="671"/>
      <c r="Q40" s="48">
        <v>224</v>
      </c>
      <c r="R40" s="49">
        <f>Q40+D40</f>
        <v>224</v>
      </c>
      <c r="S40" s="670"/>
      <c r="T40" s="671"/>
      <c r="U40" s="48">
        <v>158</v>
      </c>
      <c r="V40" s="49">
        <f>U40+D40</f>
        <v>158</v>
      </c>
      <c r="W40" s="670"/>
      <c r="X40" s="671"/>
      <c r="Y40" s="51">
        <f t="shared" si="2"/>
        <v>996</v>
      </c>
      <c r="Z40" s="50">
        <f>E40+I40+M40+Q40+U40</f>
        <v>996</v>
      </c>
      <c r="AA40" s="52">
        <f>AVERAGE(F40,J40,N40,R40,V40)</f>
        <v>199.2</v>
      </c>
      <c r="AB40" s="53">
        <f>AVERAGE(F40,J40,N40,R40,V40)-D40</f>
        <v>199.2</v>
      </c>
      <c r="AC40" s="664"/>
    </row>
    <row r="41" spans="1:29" s="46" customFormat="1" thickBot="1" x14ac:dyDescent="0.25">
      <c r="B41" s="682" t="s">
        <v>124</v>
      </c>
      <c r="C41" s="683"/>
      <c r="D41" s="54">
        <v>9</v>
      </c>
      <c r="E41" s="55">
        <v>144</v>
      </c>
      <c r="F41" s="49">
        <f>E41+D41</f>
        <v>153</v>
      </c>
      <c r="G41" s="672"/>
      <c r="H41" s="673"/>
      <c r="I41" s="56">
        <v>135</v>
      </c>
      <c r="J41" s="51">
        <f>I41+D41</f>
        <v>144</v>
      </c>
      <c r="K41" s="672"/>
      <c r="L41" s="673"/>
      <c r="M41" s="50">
        <v>174</v>
      </c>
      <c r="N41" s="51">
        <f>M41+D41</f>
        <v>183</v>
      </c>
      <c r="O41" s="672"/>
      <c r="P41" s="673"/>
      <c r="Q41" s="48">
        <v>146</v>
      </c>
      <c r="R41" s="49">
        <f>Q41+D41</f>
        <v>155</v>
      </c>
      <c r="S41" s="672"/>
      <c r="T41" s="673"/>
      <c r="U41" s="48">
        <v>205</v>
      </c>
      <c r="V41" s="49">
        <f>U41+D41</f>
        <v>214</v>
      </c>
      <c r="W41" s="672"/>
      <c r="X41" s="673"/>
      <c r="Y41" s="57">
        <f t="shared" si="2"/>
        <v>849</v>
      </c>
      <c r="Z41" s="56">
        <f>E41+I41+M41+Q41+U41</f>
        <v>804</v>
      </c>
      <c r="AA41" s="58">
        <f>AVERAGE(F41,J41,N41,R41,V41)</f>
        <v>169.8</v>
      </c>
      <c r="AB41" s="59">
        <f>AVERAGE(F41,J41,N41,R41,V41)-D41</f>
        <v>160.80000000000001</v>
      </c>
      <c r="AC41" s="665"/>
    </row>
    <row r="42" spans="1:29" s="46" customFormat="1" ht="60.75" customHeight="1" x14ac:dyDescent="0.2">
      <c r="B42" s="222" t="s">
        <v>55</v>
      </c>
      <c r="C42" s="223"/>
      <c r="D42" s="60">
        <f>SUM(D43:D45)</f>
        <v>146</v>
      </c>
      <c r="E42" s="34">
        <f>SUM(E43:E45)</f>
        <v>464</v>
      </c>
      <c r="F42" s="61">
        <f>SUM(F43:F45)</f>
        <v>610</v>
      </c>
      <c r="G42" s="61">
        <f>F46</f>
        <v>456</v>
      </c>
      <c r="H42" s="40" t="str">
        <f>B46</f>
        <v>VERX</v>
      </c>
      <c r="I42" s="62">
        <f>SUM(I43:I45)</f>
        <v>407</v>
      </c>
      <c r="J42" s="61">
        <f>SUM(J43:J45)</f>
        <v>553</v>
      </c>
      <c r="K42" s="61">
        <f>J54</f>
        <v>531</v>
      </c>
      <c r="L42" s="40" t="str">
        <f>B54</f>
        <v>Jeld-Wen</v>
      </c>
      <c r="M42" s="41">
        <f>SUM(M43:M45)</f>
        <v>449</v>
      </c>
      <c r="N42" s="65">
        <f>SUM(N43:N45)</f>
        <v>595</v>
      </c>
      <c r="O42" s="61">
        <f>N38</f>
        <v>629</v>
      </c>
      <c r="P42" s="40" t="str">
        <f>B38</f>
        <v>Noobel</v>
      </c>
      <c r="Q42" s="41">
        <f>SUM(Q43:Q45)</f>
        <v>359</v>
      </c>
      <c r="R42" s="63">
        <f>SUM(R43:R45)</f>
        <v>505</v>
      </c>
      <c r="S42" s="61">
        <f>R34</f>
        <v>511</v>
      </c>
      <c r="T42" s="40" t="str">
        <f>B34</f>
        <v>AQVA</v>
      </c>
      <c r="U42" s="41">
        <f>SUM(U43:U45)</f>
        <v>403</v>
      </c>
      <c r="V42" s="65">
        <f>SUM(V43:V45)</f>
        <v>549</v>
      </c>
      <c r="W42" s="61">
        <f>V50</f>
        <v>505</v>
      </c>
      <c r="X42" s="40" t="str">
        <f>B50</f>
        <v>Kunda Trans</v>
      </c>
      <c r="Y42" s="43">
        <f t="shared" si="2"/>
        <v>2812</v>
      </c>
      <c r="Z42" s="41">
        <f>SUM(Z43:Z45)</f>
        <v>2082</v>
      </c>
      <c r="AA42" s="64">
        <f>AVERAGE(AA43,AA44,AA45)</f>
        <v>187.46666666666667</v>
      </c>
      <c r="AB42" s="45">
        <f>AVERAGE(AB43,AB44,AB45)</f>
        <v>138.79999999999998</v>
      </c>
      <c r="AC42" s="663">
        <f>G43+K43+O43+S43+W43</f>
        <v>3</v>
      </c>
    </row>
    <row r="43" spans="1:29" s="46" customFormat="1" ht="15.75" x14ac:dyDescent="0.2">
      <c r="B43" s="216" t="s">
        <v>125</v>
      </c>
      <c r="C43" s="217"/>
      <c r="D43" s="47">
        <v>56</v>
      </c>
      <c r="E43" s="48">
        <v>145</v>
      </c>
      <c r="F43" s="49">
        <f>E43+D43</f>
        <v>201</v>
      </c>
      <c r="G43" s="668">
        <v>1</v>
      </c>
      <c r="H43" s="669"/>
      <c r="I43" s="50">
        <v>114</v>
      </c>
      <c r="J43" s="51">
        <f>I43+D43</f>
        <v>170</v>
      </c>
      <c r="K43" s="668">
        <v>1</v>
      </c>
      <c r="L43" s="669"/>
      <c r="M43" s="50">
        <v>120</v>
      </c>
      <c r="N43" s="51">
        <f>M43+D43</f>
        <v>176</v>
      </c>
      <c r="O43" s="668">
        <v>0</v>
      </c>
      <c r="P43" s="669"/>
      <c r="Q43" s="50">
        <v>117</v>
      </c>
      <c r="R43" s="49">
        <f>Q43+D43</f>
        <v>173</v>
      </c>
      <c r="S43" s="668">
        <v>0</v>
      </c>
      <c r="T43" s="669"/>
      <c r="U43" s="50">
        <v>122</v>
      </c>
      <c r="V43" s="49">
        <f>U43+D43</f>
        <v>178</v>
      </c>
      <c r="W43" s="668">
        <v>1</v>
      </c>
      <c r="X43" s="669"/>
      <c r="Y43" s="51">
        <f t="shared" si="2"/>
        <v>898</v>
      </c>
      <c r="Z43" s="50">
        <f>E43+I43+M43+Q43+U43</f>
        <v>618</v>
      </c>
      <c r="AA43" s="52">
        <f>AVERAGE(F43,J43,N43,R43,V43)</f>
        <v>179.6</v>
      </c>
      <c r="AB43" s="53">
        <f>AVERAGE(F43,J43,N43,R43,V43)-D43</f>
        <v>123.6</v>
      </c>
      <c r="AC43" s="664"/>
    </row>
    <row r="44" spans="1:29" s="46" customFormat="1" ht="15.75" x14ac:dyDescent="0.2">
      <c r="B44" s="218" t="s">
        <v>126</v>
      </c>
      <c r="C44" s="219"/>
      <c r="D44" s="47">
        <v>30</v>
      </c>
      <c r="E44" s="48">
        <v>161</v>
      </c>
      <c r="F44" s="49">
        <f>E44+D44</f>
        <v>191</v>
      </c>
      <c r="G44" s="670"/>
      <c r="H44" s="671"/>
      <c r="I44" s="48">
        <v>130</v>
      </c>
      <c r="J44" s="51">
        <f>I44+D44</f>
        <v>160</v>
      </c>
      <c r="K44" s="670"/>
      <c r="L44" s="671"/>
      <c r="M44" s="48">
        <v>182</v>
      </c>
      <c r="N44" s="51">
        <f>M44+D44</f>
        <v>212</v>
      </c>
      <c r="O44" s="670"/>
      <c r="P44" s="671"/>
      <c r="Q44" s="48">
        <v>153</v>
      </c>
      <c r="R44" s="49">
        <f>Q44+D44</f>
        <v>183</v>
      </c>
      <c r="S44" s="670"/>
      <c r="T44" s="671"/>
      <c r="U44" s="48">
        <v>146</v>
      </c>
      <c r="V44" s="49">
        <f>U44+D44</f>
        <v>176</v>
      </c>
      <c r="W44" s="670"/>
      <c r="X44" s="671"/>
      <c r="Y44" s="51">
        <f t="shared" si="2"/>
        <v>922</v>
      </c>
      <c r="Z44" s="50">
        <f>E44+I44+M44+Q44+U44</f>
        <v>772</v>
      </c>
      <c r="AA44" s="52">
        <f>AVERAGE(F44,J44,N44,R44,V44)</f>
        <v>184.4</v>
      </c>
      <c r="AB44" s="53">
        <f>AVERAGE(F44,J44,N44,R44,V44)-D44</f>
        <v>154.4</v>
      </c>
      <c r="AC44" s="664"/>
    </row>
    <row r="45" spans="1:29" s="46" customFormat="1" thickBot="1" x14ac:dyDescent="0.25">
      <c r="B45" s="220" t="s">
        <v>127</v>
      </c>
      <c r="C45" s="221"/>
      <c r="D45" s="54">
        <v>60</v>
      </c>
      <c r="E45" s="55">
        <v>158</v>
      </c>
      <c r="F45" s="49">
        <f>E45+D45</f>
        <v>218</v>
      </c>
      <c r="G45" s="672"/>
      <c r="H45" s="673"/>
      <c r="I45" s="48">
        <v>163</v>
      </c>
      <c r="J45" s="51">
        <f>I45+D45</f>
        <v>223</v>
      </c>
      <c r="K45" s="672"/>
      <c r="L45" s="673"/>
      <c r="M45" s="48">
        <v>147</v>
      </c>
      <c r="N45" s="51">
        <f>M45+D45</f>
        <v>207</v>
      </c>
      <c r="O45" s="672"/>
      <c r="P45" s="673"/>
      <c r="Q45" s="48">
        <v>89</v>
      </c>
      <c r="R45" s="49">
        <f>Q45+D45</f>
        <v>149</v>
      </c>
      <c r="S45" s="672"/>
      <c r="T45" s="673"/>
      <c r="U45" s="48">
        <v>135</v>
      </c>
      <c r="V45" s="49">
        <f>U45+D45</f>
        <v>195</v>
      </c>
      <c r="W45" s="672"/>
      <c r="X45" s="673"/>
      <c r="Y45" s="57">
        <f>F45+J45+N45+R45+V45</f>
        <v>992</v>
      </c>
      <c r="Z45" s="56">
        <f>E45+I45+M45+Q45+U45</f>
        <v>692</v>
      </c>
      <c r="AA45" s="58">
        <f>AVERAGE(F45,J45,N45,R45,V45)</f>
        <v>198.4</v>
      </c>
      <c r="AB45" s="59">
        <f>AVERAGE(F45,J45,N45,R45,V45)-D45</f>
        <v>138.4</v>
      </c>
      <c r="AC45" s="665"/>
    </row>
    <row r="46" spans="1:29" s="46" customFormat="1" ht="48.75" customHeight="1" thickBot="1" x14ac:dyDescent="0.25">
      <c r="B46" s="690" t="s">
        <v>112</v>
      </c>
      <c r="C46" s="691"/>
      <c r="D46" s="60">
        <f>SUM(D47:D49)</f>
        <v>44</v>
      </c>
      <c r="E46" s="34">
        <f>SUM(E47:E49)</f>
        <v>412</v>
      </c>
      <c r="F46" s="61">
        <f>SUM(F47:F49)</f>
        <v>456</v>
      </c>
      <c r="G46" s="61">
        <f>F42</f>
        <v>610</v>
      </c>
      <c r="H46" s="40" t="str">
        <f>B42</f>
        <v>Malm duubel</v>
      </c>
      <c r="I46" s="66">
        <f>SUM(I47:I49)</f>
        <v>469</v>
      </c>
      <c r="J46" s="61">
        <f>SUM(J47:J49)</f>
        <v>513</v>
      </c>
      <c r="K46" s="61">
        <f>J38</f>
        <v>480</v>
      </c>
      <c r="L46" s="40" t="str">
        <f>B38</f>
        <v>Noobel</v>
      </c>
      <c r="M46" s="42">
        <f>SUM(M47:M49)</f>
        <v>473</v>
      </c>
      <c r="N46" s="63">
        <f>SUM(N47:N49)</f>
        <v>517</v>
      </c>
      <c r="O46" s="61">
        <f>N34</f>
        <v>478</v>
      </c>
      <c r="P46" s="40" t="str">
        <f>B34</f>
        <v>AQVA</v>
      </c>
      <c r="Q46" s="41">
        <f>SUM(Q47:Q49)</f>
        <v>554</v>
      </c>
      <c r="R46" s="63">
        <f>SUM(R47:R49)</f>
        <v>598</v>
      </c>
      <c r="S46" s="61">
        <f>R50</f>
        <v>570</v>
      </c>
      <c r="T46" s="40" t="str">
        <f>B50</f>
        <v>Kunda Trans</v>
      </c>
      <c r="U46" s="41">
        <f>SUM(U47:U49)</f>
        <v>499</v>
      </c>
      <c r="V46" s="63">
        <f>SUM(V47:V49)</f>
        <v>543</v>
      </c>
      <c r="W46" s="61">
        <f>V54</f>
        <v>590</v>
      </c>
      <c r="X46" s="40" t="str">
        <f>B54</f>
        <v>Jeld-Wen</v>
      </c>
      <c r="Y46" s="43">
        <f t="shared" si="2"/>
        <v>2627</v>
      </c>
      <c r="Z46" s="41">
        <f>SUM(Z47:Z49)</f>
        <v>2407</v>
      </c>
      <c r="AA46" s="64">
        <f>AVERAGE(AA47,AA48,AA49)</f>
        <v>175.13333333333333</v>
      </c>
      <c r="AB46" s="45">
        <f>AVERAGE(AB47,AB48,AB49)</f>
        <v>160.46666666666667</v>
      </c>
      <c r="AC46" s="663">
        <f>G47+K47+O47+S47+W47</f>
        <v>3</v>
      </c>
    </row>
    <row r="47" spans="1:29" s="46" customFormat="1" ht="15.75" x14ac:dyDescent="0.2">
      <c r="B47" s="692" t="s">
        <v>113</v>
      </c>
      <c r="C47" s="693"/>
      <c r="D47" s="47">
        <v>13</v>
      </c>
      <c r="E47" s="48">
        <v>156</v>
      </c>
      <c r="F47" s="49">
        <f>E47+D47</f>
        <v>169</v>
      </c>
      <c r="G47" s="668">
        <v>0</v>
      </c>
      <c r="H47" s="669"/>
      <c r="I47" s="50">
        <v>181</v>
      </c>
      <c r="J47" s="51">
        <f>I47+D47</f>
        <v>194</v>
      </c>
      <c r="K47" s="668">
        <v>1</v>
      </c>
      <c r="L47" s="669"/>
      <c r="M47" s="50">
        <v>185</v>
      </c>
      <c r="N47" s="51">
        <f>M47+D47</f>
        <v>198</v>
      </c>
      <c r="O47" s="668">
        <v>1</v>
      </c>
      <c r="P47" s="669"/>
      <c r="Q47" s="50">
        <v>243</v>
      </c>
      <c r="R47" s="49">
        <f>Q47+D47</f>
        <v>256</v>
      </c>
      <c r="S47" s="668">
        <v>1</v>
      </c>
      <c r="T47" s="669"/>
      <c r="U47" s="50">
        <v>187</v>
      </c>
      <c r="V47" s="49">
        <f>U47+D47</f>
        <v>200</v>
      </c>
      <c r="W47" s="668">
        <v>0</v>
      </c>
      <c r="X47" s="669"/>
      <c r="Y47" s="51">
        <f t="shared" si="2"/>
        <v>1017</v>
      </c>
      <c r="Z47" s="50">
        <f>E47+I47+M47+Q47+U47</f>
        <v>952</v>
      </c>
      <c r="AA47" s="52">
        <f>AVERAGE(F47,J47,N47,R47,V47)</f>
        <v>203.4</v>
      </c>
      <c r="AB47" s="53">
        <f>AVERAGE(F47,J47,N47,R47,V47)-D47</f>
        <v>190.4</v>
      </c>
      <c r="AC47" s="664"/>
    </row>
    <row r="48" spans="1:29" s="46" customFormat="1" ht="15.75" x14ac:dyDescent="0.2">
      <c r="B48" s="694" t="s">
        <v>114</v>
      </c>
      <c r="C48" s="695"/>
      <c r="D48" s="71">
        <v>11</v>
      </c>
      <c r="E48" s="48">
        <v>148</v>
      </c>
      <c r="F48" s="49">
        <f>E48+D48</f>
        <v>159</v>
      </c>
      <c r="G48" s="670"/>
      <c r="H48" s="671"/>
      <c r="I48" s="48">
        <v>144</v>
      </c>
      <c r="J48" s="51">
        <f>I48+D48</f>
        <v>155</v>
      </c>
      <c r="K48" s="670"/>
      <c r="L48" s="671"/>
      <c r="M48" s="48">
        <v>164</v>
      </c>
      <c r="N48" s="51">
        <f>M48+D48</f>
        <v>175</v>
      </c>
      <c r="O48" s="670"/>
      <c r="P48" s="671"/>
      <c r="Q48" s="48">
        <v>153</v>
      </c>
      <c r="R48" s="49">
        <f>Q48+D48</f>
        <v>164</v>
      </c>
      <c r="S48" s="670"/>
      <c r="T48" s="671"/>
      <c r="U48" s="48">
        <v>136</v>
      </c>
      <c r="V48" s="49">
        <f>U48+D48</f>
        <v>147</v>
      </c>
      <c r="W48" s="670"/>
      <c r="X48" s="671"/>
      <c r="Y48" s="51">
        <f t="shared" si="2"/>
        <v>800</v>
      </c>
      <c r="Z48" s="50">
        <f>E48+I48+M48+Q48+U48</f>
        <v>745</v>
      </c>
      <c r="AA48" s="52">
        <f>AVERAGE(F48,J48,N48,R48,V48)</f>
        <v>160</v>
      </c>
      <c r="AB48" s="53">
        <f>AVERAGE(F48,J48,N48,R48,V48)-D48</f>
        <v>149</v>
      </c>
      <c r="AC48" s="664"/>
    </row>
    <row r="49" spans="1:29" s="46" customFormat="1" thickBot="1" x14ac:dyDescent="0.25">
      <c r="B49" s="682" t="s">
        <v>115</v>
      </c>
      <c r="C49" s="683"/>
      <c r="D49" s="54">
        <v>20</v>
      </c>
      <c r="E49" s="55">
        <v>108</v>
      </c>
      <c r="F49" s="49">
        <f>E49+D49</f>
        <v>128</v>
      </c>
      <c r="G49" s="672"/>
      <c r="H49" s="673"/>
      <c r="I49" s="48">
        <v>144</v>
      </c>
      <c r="J49" s="51">
        <f>I49+D49</f>
        <v>164</v>
      </c>
      <c r="K49" s="672"/>
      <c r="L49" s="673"/>
      <c r="M49" s="48">
        <v>124</v>
      </c>
      <c r="N49" s="51">
        <f>M49+D49</f>
        <v>144</v>
      </c>
      <c r="O49" s="672"/>
      <c r="P49" s="673"/>
      <c r="Q49" s="48">
        <v>158</v>
      </c>
      <c r="R49" s="49">
        <f>Q49+D49</f>
        <v>178</v>
      </c>
      <c r="S49" s="672"/>
      <c r="T49" s="673"/>
      <c r="U49" s="48">
        <v>176</v>
      </c>
      <c r="V49" s="49">
        <f>U49+D49</f>
        <v>196</v>
      </c>
      <c r="W49" s="672"/>
      <c r="X49" s="673"/>
      <c r="Y49" s="57">
        <f t="shared" si="2"/>
        <v>810</v>
      </c>
      <c r="Z49" s="56">
        <f>E49+I49+M49+Q49+U49</f>
        <v>710</v>
      </c>
      <c r="AA49" s="58">
        <f>AVERAGE(F49,J49,N49,R49,V49)</f>
        <v>162</v>
      </c>
      <c r="AB49" s="59">
        <f>AVERAGE(F49,J49,N49,R49,V49)-D49</f>
        <v>142</v>
      </c>
      <c r="AC49" s="665"/>
    </row>
    <row r="50" spans="1:29" s="46" customFormat="1" ht="48.75" customHeight="1" x14ac:dyDescent="0.2">
      <c r="B50" s="712" t="s">
        <v>33</v>
      </c>
      <c r="C50" s="713"/>
      <c r="D50" s="33">
        <f>SUM(D51:D53)</f>
        <v>106</v>
      </c>
      <c r="E50" s="34">
        <f>SUM(E51:E53)</f>
        <v>399</v>
      </c>
      <c r="F50" s="61">
        <f>SUM(F51:F53)</f>
        <v>505</v>
      </c>
      <c r="G50" s="61">
        <f>F38</f>
        <v>520</v>
      </c>
      <c r="H50" s="40" t="str">
        <f>B38</f>
        <v>Noobel</v>
      </c>
      <c r="I50" s="62">
        <f>SUM(I51:I53)</f>
        <v>402</v>
      </c>
      <c r="J50" s="61">
        <f>SUM(J51:J53)</f>
        <v>508</v>
      </c>
      <c r="K50" s="61">
        <f>J34</f>
        <v>537</v>
      </c>
      <c r="L50" s="40" t="str">
        <f>B34</f>
        <v>AQVA</v>
      </c>
      <c r="M50" s="41">
        <f>SUM(M51:M53)</f>
        <v>464</v>
      </c>
      <c r="N50" s="65">
        <f>SUM(N51:N53)</f>
        <v>570</v>
      </c>
      <c r="O50" s="61">
        <f>N54</f>
        <v>576</v>
      </c>
      <c r="P50" s="40" t="str">
        <f>B54</f>
        <v>Jeld-Wen</v>
      </c>
      <c r="Q50" s="41">
        <f>SUM(Q51:Q53)</f>
        <v>464</v>
      </c>
      <c r="R50" s="65">
        <f>SUM(R51:R53)</f>
        <v>570</v>
      </c>
      <c r="S50" s="61">
        <f>R46</f>
        <v>598</v>
      </c>
      <c r="T50" s="40" t="str">
        <f>B46</f>
        <v>VERX</v>
      </c>
      <c r="U50" s="41">
        <f>SUM(U51:U53)</f>
        <v>399</v>
      </c>
      <c r="V50" s="65">
        <f>SUM(V51:V53)</f>
        <v>505</v>
      </c>
      <c r="W50" s="61">
        <f>V42</f>
        <v>549</v>
      </c>
      <c r="X50" s="40" t="str">
        <f>B42</f>
        <v>Malm duubel</v>
      </c>
      <c r="Y50" s="43">
        <f t="shared" si="2"/>
        <v>2658</v>
      </c>
      <c r="Z50" s="41">
        <f>SUM(Z51:Z53)</f>
        <v>2128</v>
      </c>
      <c r="AA50" s="64">
        <f>AVERAGE(AA51,AA52,AA53)</f>
        <v>177.20000000000002</v>
      </c>
      <c r="AB50" s="45">
        <f>AVERAGE(AB51,AB52,AB53)</f>
        <v>141.86666666666667</v>
      </c>
      <c r="AC50" s="663">
        <f>G51+K51+O51+S51+W51</f>
        <v>0</v>
      </c>
    </row>
    <row r="51" spans="1:29" s="46" customFormat="1" ht="15.75" x14ac:dyDescent="0.2">
      <c r="B51" s="680" t="s">
        <v>128</v>
      </c>
      <c r="C51" s="681"/>
      <c r="D51" s="47">
        <v>43</v>
      </c>
      <c r="E51" s="48">
        <v>111</v>
      </c>
      <c r="F51" s="49">
        <f>E51+D51</f>
        <v>154</v>
      </c>
      <c r="G51" s="668">
        <v>0</v>
      </c>
      <c r="H51" s="669"/>
      <c r="I51" s="50">
        <v>129</v>
      </c>
      <c r="J51" s="51">
        <f>I51+D51</f>
        <v>172</v>
      </c>
      <c r="K51" s="668">
        <v>0</v>
      </c>
      <c r="L51" s="669"/>
      <c r="M51" s="50">
        <v>146</v>
      </c>
      <c r="N51" s="51">
        <f>M51+D51</f>
        <v>189</v>
      </c>
      <c r="O51" s="668">
        <v>0</v>
      </c>
      <c r="P51" s="669"/>
      <c r="Q51" s="50">
        <v>180</v>
      </c>
      <c r="R51" s="49">
        <f>Q51+D51</f>
        <v>223</v>
      </c>
      <c r="S51" s="668">
        <v>0</v>
      </c>
      <c r="T51" s="669"/>
      <c r="U51" s="50">
        <v>126</v>
      </c>
      <c r="V51" s="49">
        <f>U51+D51</f>
        <v>169</v>
      </c>
      <c r="W51" s="668">
        <v>0</v>
      </c>
      <c r="X51" s="669"/>
      <c r="Y51" s="51">
        <f t="shared" si="2"/>
        <v>907</v>
      </c>
      <c r="Z51" s="50">
        <f>E51+I51+M51+Q51+U51</f>
        <v>692</v>
      </c>
      <c r="AA51" s="52">
        <f>AVERAGE(F51,J51,N51,R51,V51)</f>
        <v>181.4</v>
      </c>
      <c r="AB51" s="53">
        <f>AVERAGE(F51,J51,N51,R51,V51)-D51</f>
        <v>138.4</v>
      </c>
      <c r="AC51" s="664"/>
    </row>
    <row r="52" spans="1:29" s="46" customFormat="1" ht="15.75" x14ac:dyDescent="0.2">
      <c r="B52" s="680" t="s">
        <v>129</v>
      </c>
      <c r="C52" s="681"/>
      <c r="D52" s="47">
        <v>21</v>
      </c>
      <c r="E52" s="48">
        <v>148</v>
      </c>
      <c r="F52" s="49">
        <f>E52+D52</f>
        <v>169</v>
      </c>
      <c r="G52" s="670"/>
      <c r="H52" s="671"/>
      <c r="I52" s="48">
        <v>163</v>
      </c>
      <c r="J52" s="51">
        <f>I52+D52</f>
        <v>184</v>
      </c>
      <c r="K52" s="670"/>
      <c r="L52" s="671"/>
      <c r="M52" s="48">
        <v>156</v>
      </c>
      <c r="N52" s="51">
        <f>M52+D52</f>
        <v>177</v>
      </c>
      <c r="O52" s="670"/>
      <c r="P52" s="671"/>
      <c r="Q52" s="48">
        <v>172</v>
      </c>
      <c r="R52" s="49">
        <f>Q52+D52</f>
        <v>193</v>
      </c>
      <c r="S52" s="670"/>
      <c r="T52" s="671"/>
      <c r="U52" s="48">
        <v>173</v>
      </c>
      <c r="V52" s="49">
        <f>U52+D52</f>
        <v>194</v>
      </c>
      <c r="W52" s="670"/>
      <c r="X52" s="671"/>
      <c r="Y52" s="51">
        <f t="shared" si="2"/>
        <v>917</v>
      </c>
      <c r="Z52" s="50">
        <f>E52+I52+M52+Q52+U52</f>
        <v>812</v>
      </c>
      <c r="AA52" s="52">
        <f>AVERAGE(F52,J52,N52,R52,V52)</f>
        <v>183.4</v>
      </c>
      <c r="AB52" s="53">
        <f>AVERAGE(F52,J52,N52,R52,V52)-D52</f>
        <v>162.4</v>
      </c>
      <c r="AC52" s="664"/>
    </row>
    <row r="53" spans="1:29" s="46" customFormat="1" thickBot="1" x14ac:dyDescent="0.25">
      <c r="B53" s="714" t="s">
        <v>130</v>
      </c>
      <c r="C53" s="715"/>
      <c r="D53" s="54">
        <v>42</v>
      </c>
      <c r="E53" s="55">
        <v>140</v>
      </c>
      <c r="F53" s="49">
        <f>E53+D53</f>
        <v>182</v>
      </c>
      <c r="G53" s="672"/>
      <c r="H53" s="673"/>
      <c r="I53" s="48">
        <v>110</v>
      </c>
      <c r="J53" s="51">
        <f>I53+D53</f>
        <v>152</v>
      </c>
      <c r="K53" s="672"/>
      <c r="L53" s="673"/>
      <c r="M53" s="48">
        <v>162</v>
      </c>
      <c r="N53" s="51">
        <f>M53+D53</f>
        <v>204</v>
      </c>
      <c r="O53" s="672"/>
      <c r="P53" s="673"/>
      <c r="Q53" s="48">
        <v>112</v>
      </c>
      <c r="R53" s="49">
        <f>Q53+D53</f>
        <v>154</v>
      </c>
      <c r="S53" s="672"/>
      <c r="T53" s="673"/>
      <c r="U53" s="48">
        <v>100</v>
      </c>
      <c r="V53" s="49">
        <f>U53+D53</f>
        <v>142</v>
      </c>
      <c r="W53" s="672"/>
      <c r="X53" s="673"/>
      <c r="Y53" s="57">
        <f t="shared" si="2"/>
        <v>834</v>
      </c>
      <c r="Z53" s="56">
        <f>E53+I53+M53+Q53+U53</f>
        <v>624</v>
      </c>
      <c r="AA53" s="58">
        <f>AVERAGE(F53,J53,N53,R53,V53)</f>
        <v>166.8</v>
      </c>
      <c r="AB53" s="59">
        <f>AVERAGE(F53,J53,N53,R53,V53)-D53</f>
        <v>124.80000000000001</v>
      </c>
      <c r="AC53" s="665"/>
    </row>
    <row r="54" spans="1:29" s="46" customFormat="1" ht="48.75" customHeight="1" x14ac:dyDescent="0.2">
      <c r="B54" s="740" t="s">
        <v>92</v>
      </c>
      <c r="C54" s="741"/>
      <c r="D54" s="67">
        <f>SUM(D55:D57)</f>
        <v>156</v>
      </c>
      <c r="E54" s="34">
        <f>SUM(E55:E57)</f>
        <v>414</v>
      </c>
      <c r="F54" s="61">
        <f>SUM(F55:F57)</f>
        <v>570</v>
      </c>
      <c r="G54" s="61">
        <f>F34</f>
        <v>562</v>
      </c>
      <c r="H54" s="40" t="str">
        <f>B34</f>
        <v>AQVA</v>
      </c>
      <c r="I54" s="62">
        <f>SUM(I55:I57)</f>
        <v>375</v>
      </c>
      <c r="J54" s="61">
        <f>SUM(J55:J57)</f>
        <v>531</v>
      </c>
      <c r="K54" s="61">
        <f>J42</f>
        <v>553</v>
      </c>
      <c r="L54" s="40" t="str">
        <f>B42</f>
        <v>Malm duubel</v>
      </c>
      <c r="M54" s="42">
        <f>SUM(M55:M57)</f>
        <v>420</v>
      </c>
      <c r="N54" s="63">
        <f>SUM(N55:N57)</f>
        <v>576</v>
      </c>
      <c r="O54" s="61">
        <f>N50</f>
        <v>570</v>
      </c>
      <c r="P54" s="40" t="str">
        <f>B50</f>
        <v>Kunda Trans</v>
      </c>
      <c r="Q54" s="41">
        <f>SUM(Q55:Q57)</f>
        <v>418</v>
      </c>
      <c r="R54" s="63">
        <f>SUM(R55:R57)</f>
        <v>574</v>
      </c>
      <c r="S54" s="61">
        <f>R38</f>
        <v>584</v>
      </c>
      <c r="T54" s="40" t="str">
        <f>B38</f>
        <v>Noobel</v>
      </c>
      <c r="U54" s="41">
        <f>SUM(U55:U57)</f>
        <v>434</v>
      </c>
      <c r="V54" s="63">
        <f>SUM(V55:V57)</f>
        <v>590</v>
      </c>
      <c r="W54" s="61">
        <f>V46</f>
        <v>543</v>
      </c>
      <c r="X54" s="40" t="str">
        <f>B46</f>
        <v>VERX</v>
      </c>
      <c r="Y54" s="43">
        <f t="shared" si="2"/>
        <v>2841</v>
      </c>
      <c r="Z54" s="41">
        <f>SUM(Z55:Z57)</f>
        <v>2061</v>
      </c>
      <c r="AA54" s="64">
        <f>AVERAGE(AA55,AA56,AA57)</f>
        <v>189.4</v>
      </c>
      <c r="AB54" s="45">
        <f>AVERAGE(AB55,AB56,AB57)</f>
        <v>137.4</v>
      </c>
      <c r="AC54" s="663">
        <f>G55+K55+O55+S55+W55</f>
        <v>3</v>
      </c>
    </row>
    <row r="55" spans="1:29" s="46" customFormat="1" ht="15.75" x14ac:dyDescent="0.2">
      <c r="B55" s="728" t="s">
        <v>116</v>
      </c>
      <c r="C55" s="728"/>
      <c r="D55" s="47">
        <v>57</v>
      </c>
      <c r="E55" s="48">
        <v>113</v>
      </c>
      <c r="F55" s="49">
        <f>E55+D55</f>
        <v>170</v>
      </c>
      <c r="G55" s="668">
        <v>1</v>
      </c>
      <c r="H55" s="669"/>
      <c r="I55" s="50">
        <v>123</v>
      </c>
      <c r="J55" s="51">
        <f>I55+D55</f>
        <v>180</v>
      </c>
      <c r="K55" s="668">
        <v>0</v>
      </c>
      <c r="L55" s="669"/>
      <c r="M55" s="50">
        <v>112</v>
      </c>
      <c r="N55" s="51">
        <f>M55+D55</f>
        <v>169</v>
      </c>
      <c r="O55" s="668">
        <v>1</v>
      </c>
      <c r="P55" s="669"/>
      <c r="Q55" s="50">
        <v>172</v>
      </c>
      <c r="R55" s="49">
        <f>Q55+D55</f>
        <v>229</v>
      </c>
      <c r="S55" s="668">
        <v>0</v>
      </c>
      <c r="T55" s="669"/>
      <c r="U55" s="50">
        <v>124</v>
      </c>
      <c r="V55" s="49">
        <f>U55+D55</f>
        <v>181</v>
      </c>
      <c r="W55" s="668">
        <v>1</v>
      </c>
      <c r="X55" s="669"/>
      <c r="Y55" s="51">
        <f t="shared" si="2"/>
        <v>929</v>
      </c>
      <c r="Z55" s="50">
        <f>E55+I55+M55+Q55+U55</f>
        <v>644</v>
      </c>
      <c r="AA55" s="52">
        <f>AVERAGE(F55,J55,N55,R55,V55)</f>
        <v>185.8</v>
      </c>
      <c r="AB55" s="53">
        <f>AVERAGE(F55,J55,N55,R55,V55)-D55</f>
        <v>128.80000000000001</v>
      </c>
      <c r="AC55" s="664"/>
    </row>
    <row r="56" spans="1:29" s="46" customFormat="1" ht="15.75" x14ac:dyDescent="0.2">
      <c r="B56" s="728" t="s">
        <v>117</v>
      </c>
      <c r="C56" s="728"/>
      <c r="D56" s="47">
        <v>50</v>
      </c>
      <c r="E56" s="48">
        <v>175</v>
      </c>
      <c r="F56" s="49">
        <f>E56+D56</f>
        <v>225</v>
      </c>
      <c r="G56" s="670"/>
      <c r="H56" s="671"/>
      <c r="I56" s="48">
        <v>137</v>
      </c>
      <c r="J56" s="51">
        <f>I56+D56</f>
        <v>187</v>
      </c>
      <c r="K56" s="670"/>
      <c r="L56" s="671"/>
      <c r="M56" s="48">
        <v>154</v>
      </c>
      <c r="N56" s="51">
        <f>M56+D56</f>
        <v>204</v>
      </c>
      <c r="O56" s="670"/>
      <c r="P56" s="671"/>
      <c r="Q56" s="48">
        <v>144</v>
      </c>
      <c r="R56" s="49">
        <f>Q56+D56</f>
        <v>194</v>
      </c>
      <c r="S56" s="670"/>
      <c r="T56" s="671"/>
      <c r="U56" s="48">
        <v>142</v>
      </c>
      <c r="V56" s="49">
        <f>U56+D56</f>
        <v>192</v>
      </c>
      <c r="W56" s="670"/>
      <c r="X56" s="671"/>
      <c r="Y56" s="51">
        <f t="shared" si="2"/>
        <v>1002</v>
      </c>
      <c r="Z56" s="50">
        <f>E56+I56+M56+Q56+U56</f>
        <v>752</v>
      </c>
      <c r="AA56" s="52">
        <f>AVERAGE(F56,J56,N56,R56,V56)</f>
        <v>200.4</v>
      </c>
      <c r="AB56" s="53">
        <f>AVERAGE(F56,J56,N56,R56,V56)-D56</f>
        <v>150.4</v>
      </c>
      <c r="AC56" s="664"/>
    </row>
    <row r="57" spans="1:29" s="46" customFormat="1" thickBot="1" x14ac:dyDescent="0.25">
      <c r="B57" s="729" t="s">
        <v>118</v>
      </c>
      <c r="C57" s="729"/>
      <c r="D57" s="68">
        <v>49</v>
      </c>
      <c r="E57" s="55">
        <v>126</v>
      </c>
      <c r="F57" s="49">
        <f>E57+D57</f>
        <v>175</v>
      </c>
      <c r="G57" s="672"/>
      <c r="H57" s="673"/>
      <c r="I57" s="55">
        <v>115</v>
      </c>
      <c r="J57" s="51">
        <f>I57+D57</f>
        <v>164</v>
      </c>
      <c r="K57" s="672"/>
      <c r="L57" s="673"/>
      <c r="M57" s="55">
        <v>154</v>
      </c>
      <c r="N57" s="51">
        <f>M57+D57</f>
        <v>203</v>
      </c>
      <c r="O57" s="672"/>
      <c r="P57" s="673"/>
      <c r="Q57" s="55">
        <v>102</v>
      </c>
      <c r="R57" s="49">
        <f>Q57+D57</f>
        <v>151</v>
      </c>
      <c r="S57" s="672"/>
      <c r="T57" s="673"/>
      <c r="U57" s="55">
        <v>168</v>
      </c>
      <c r="V57" s="49">
        <f>U57+D57</f>
        <v>217</v>
      </c>
      <c r="W57" s="672"/>
      <c r="X57" s="673"/>
      <c r="Y57" s="57">
        <f t="shared" si="2"/>
        <v>910</v>
      </c>
      <c r="Z57" s="56">
        <f>E57+I57+M57+Q57+U57</f>
        <v>665</v>
      </c>
      <c r="AA57" s="58">
        <f>AVERAGE(F57,J57,N57,R57,V57)</f>
        <v>182</v>
      </c>
      <c r="AB57" s="59">
        <f>AVERAGE(F57,J57,N57,R57,V57)-D57</f>
        <v>133</v>
      </c>
      <c r="AC57" s="665"/>
    </row>
    <row r="58" spans="1:29" s="46" customFormat="1" ht="105.75" customHeight="1" x14ac:dyDescent="0.25">
      <c r="B58" s="1"/>
      <c r="C58" s="1"/>
      <c r="D58" s="1"/>
      <c r="E58" s="69"/>
      <c r="F58" s="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69"/>
    </row>
    <row r="59" spans="1:29" ht="22.5" x14ac:dyDescent="0.25">
      <c r="B59" s="2"/>
      <c r="C59" s="2"/>
      <c r="D59" s="3"/>
      <c r="E59" s="4"/>
      <c r="F59" s="5" t="s">
        <v>93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/>
      <c r="T59" s="3"/>
      <c r="U59" s="3"/>
      <c r="V59" s="6"/>
      <c r="W59" s="7" t="s">
        <v>87</v>
      </c>
      <c r="X59" s="8"/>
      <c r="Y59" s="8"/>
      <c r="Z59" s="8"/>
      <c r="AA59" s="3"/>
      <c r="AB59" s="3"/>
      <c r="AC59" s="4"/>
    </row>
    <row r="60" spans="1:29" ht="21" thickBot="1" x14ac:dyDescent="0.35">
      <c r="B60" s="9" t="s">
        <v>0</v>
      </c>
      <c r="C60" s="10"/>
      <c r="D60" s="10"/>
      <c r="E60" s="4"/>
      <c r="F60" s="1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4"/>
    </row>
    <row r="61" spans="1:29" x14ac:dyDescent="0.25">
      <c r="B61" s="698" t="s">
        <v>1</v>
      </c>
      <c r="C61" s="699"/>
      <c r="D61" s="12" t="s">
        <v>2</v>
      </c>
      <c r="E61" s="13"/>
      <c r="F61" s="14" t="s">
        <v>3</v>
      </c>
      <c r="G61" s="700" t="s">
        <v>4</v>
      </c>
      <c r="H61" s="701"/>
      <c r="I61" s="15"/>
      <c r="J61" s="14" t="s">
        <v>5</v>
      </c>
      <c r="K61" s="700" t="s">
        <v>4</v>
      </c>
      <c r="L61" s="701"/>
      <c r="M61" s="16"/>
      <c r="N61" s="14" t="s">
        <v>6</v>
      </c>
      <c r="O61" s="700" t="s">
        <v>4</v>
      </c>
      <c r="P61" s="701"/>
      <c r="Q61" s="16"/>
      <c r="R61" s="14" t="s">
        <v>7</v>
      </c>
      <c r="S61" s="700" t="s">
        <v>4</v>
      </c>
      <c r="T61" s="701"/>
      <c r="U61" s="17"/>
      <c r="V61" s="14" t="s">
        <v>8</v>
      </c>
      <c r="W61" s="700" t="s">
        <v>4</v>
      </c>
      <c r="X61" s="701"/>
      <c r="Y61" s="14" t="s">
        <v>9</v>
      </c>
      <c r="Z61" s="18"/>
      <c r="AA61" s="19" t="s">
        <v>10</v>
      </c>
      <c r="AB61" s="20" t="s">
        <v>11</v>
      </c>
      <c r="AC61" s="21" t="s">
        <v>9</v>
      </c>
    </row>
    <row r="62" spans="1:29" ht="17.25" thickBot="1" x14ac:dyDescent="0.3">
      <c r="A62" s="22"/>
      <c r="B62" s="702" t="s">
        <v>12</v>
      </c>
      <c r="C62" s="703"/>
      <c r="D62" s="23"/>
      <c r="E62" s="24"/>
      <c r="F62" s="25" t="s">
        <v>13</v>
      </c>
      <c r="G62" s="696" t="s">
        <v>14</v>
      </c>
      <c r="H62" s="697"/>
      <c r="I62" s="26"/>
      <c r="J62" s="25" t="s">
        <v>13</v>
      </c>
      <c r="K62" s="696" t="s">
        <v>14</v>
      </c>
      <c r="L62" s="697"/>
      <c r="M62" s="25"/>
      <c r="N62" s="25" t="s">
        <v>13</v>
      </c>
      <c r="O62" s="696" t="s">
        <v>14</v>
      </c>
      <c r="P62" s="697"/>
      <c r="Q62" s="25"/>
      <c r="R62" s="25" t="s">
        <v>13</v>
      </c>
      <c r="S62" s="696" t="s">
        <v>14</v>
      </c>
      <c r="T62" s="697"/>
      <c r="U62" s="27"/>
      <c r="V62" s="25" t="s">
        <v>13</v>
      </c>
      <c r="W62" s="696" t="s">
        <v>14</v>
      </c>
      <c r="X62" s="697"/>
      <c r="Y62" s="28" t="s">
        <v>13</v>
      </c>
      <c r="Z62" s="29" t="s">
        <v>15</v>
      </c>
      <c r="AA62" s="30" t="s">
        <v>16</v>
      </c>
      <c r="AB62" s="31" t="s">
        <v>17</v>
      </c>
      <c r="AC62" s="32" t="s">
        <v>18</v>
      </c>
    </row>
    <row r="63" spans="1:29" ht="48.75" customHeight="1" x14ac:dyDescent="0.25">
      <c r="A63" s="22"/>
      <c r="B63" s="738" t="s">
        <v>32</v>
      </c>
      <c r="C63" s="739"/>
      <c r="D63" s="33">
        <f>SUM(D64:D66)</f>
        <v>121</v>
      </c>
      <c r="E63" s="34">
        <f>SUM(E64:E66)</f>
        <v>437</v>
      </c>
      <c r="F63" s="35">
        <f>SUM(F64:F66)</f>
        <v>558</v>
      </c>
      <c r="G63" s="36">
        <f>F83</f>
        <v>464</v>
      </c>
      <c r="H63" s="37" t="str">
        <f>B83</f>
        <v>LVRKK</v>
      </c>
      <c r="I63" s="38">
        <f>SUM(I64:I66)</f>
        <v>451</v>
      </c>
      <c r="J63" s="39">
        <f>SUM(J64:J66)</f>
        <v>572</v>
      </c>
      <c r="K63" s="39">
        <f>J79</f>
        <v>562</v>
      </c>
      <c r="L63" s="40" t="str">
        <f>B79</f>
        <v>Estonian Cell</v>
      </c>
      <c r="M63" s="41">
        <f>SUM(M64:M66)</f>
        <v>392</v>
      </c>
      <c r="N63" s="36">
        <f>SUM(N64:N66)</f>
        <v>513</v>
      </c>
      <c r="O63" s="36">
        <f>N75</f>
        <v>571</v>
      </c>
      <c r="P63" s="37" t="str">
        <f>B75</f>
        <v>Eesti Raudtee</v>
      </c>
      <c r="Q63" s="42">
        <f>SUM(Q64:Q66)</f>
        <v>395</v>
      </c>
      <c r="R63" s="36">
        <f>SUM(R64:R66)</f>
        <v>516</v>
      </c>
      <c r="S63" s="36">
        <f>R71</f>
        <v>572</v>
      </c>
      <c r="T63" s="37" t="str">
        <f>B71</f>
        <v>Rakvere Soojus</v>
      </c>
      <c r="U63" s="42">
        <f>SUM(U64:U66)</f>
        <v>407</v>
      </c>
      <c r="V63" s="36">
        <f>SUM(V64:V66)</f>
        <v>528</v>
      </c>
      <c r="W63" s="36">
        <f>V67</f>
        <v>578</v>
      </c>
      <c r="X63" s="37" t="str">
        <f>B67</f>
        <v>Dan Arpo</v>
      </c>
      <c r="Y63" s="43">
        <f>F63+J63+N63+R63+V63</f>
        <v>2687</v>
      </c>
      <c r="Z63" s="41">
        <f>SUM(Z64:Z66)</f>
        <v>2082</v>
      </c>
      <c r="AA63" s="44">
        <f>AVERAGE(AA64,AA65,AA66)</f>
        <v>179.13333333333333</v>
      </c>
      <c r="AB63" s="45">
        <f>AVERAGE(AB64,AB65,AB66)</f>
        <v>138.79999999999998</v>
      </c>
      <c r="AC63" s="663">
        <f>G64+K64+O64+S64+W64</f>
        <v>2</v>
      </c>
    </row>
    <row r="64" spans="1:29" x14ac:dyDescent="0.25">
      <c r="A64" s="46"/>
      <c r="B64" s="728" t="s">
        <v>94</v>
      </c>
      <c r="C64" s="728"/>
      <c r="D64" s="47">
        <v>58</v>
      </c>
      <c r="E64" s="48">
        <v>131</v>
      </c>
      <c r="F64" s="49">
        <f>D64+E64</f>
        <v>189</v>
      </c>
      <c r="G64" s="668">
        <v>1</v>
      </c>
      <c r="H64" s="669"/>
      <c r="I64" s="50">
        <v>102</v>
      </c>
      <c r="J64" s="51">
        <f>I64+D64</f>
        <v>160</v>
      </c>
      <c r="K64" s="668">
        <v>1</v>
      </c>
      <c r="L64" s="669"/>
      <c r="M64" s="50">
        <v>113</v>
      </c>
      <c r="N64" s="51">
        <f>M64+D64</f>
        <v>171</v>
      </c>
      <c r="O64" s="668">
        <v>0</v>
      </c>
      <c r="P64" s="669"/>
      <c r="Q64" s="50">
        <v>122</v>
      </c>
      <c r="R64" s="49">
        <f>Q64+D64</f>
        <v>180</v>
      </c>
      <c r="S64" s="668">
        <v>0</v>
      </c>
      <c r="T64" s="669"/>
      <c r="U64" s="48">
        <v>123</v>
      </c>
      <c r="V64" s="49">
        <f>U64+D64</f>
        <v>181</v>
      </c>
      <c r="W64" s="668">
        <v>0</v>
      </c>
      <c r="X64" s="669"/>
      <c r="Y64" s="51">
        <f>F64+J64+N64+R64+V64</f>
        <v>881</v>
      </c>
      <c r="Z64" s="50">
        <f>E64+I64+M64+Q64+U64</f>
        <v>591</v>
      </c>
      <c r="AA64" s="52">
        <f>AVERAGE(F64,J64,N64,R64,V64)</f>
        <v>176.2</v>
      </c>
      <c r="AB64" s="53">
        <f>AVERAGE(F64,J64,N64,R64,V64)-D64</f>
        <v>118.19999999999999</v>
      </c>
      <c r="AC64" s="664"/>
    </row>
    <row r="65" spans="1:29" s="22" customFormat="1" ht="15.75" x14ac:dyDescent="0.2">
      <c r="A65" s="46"/>
      <c r="B65" s="728" t="s">
        <v>95</v>
      </c>
      <c r="C65" s="728"/>
      <c r="D65" s="47">
        <v>38</v>
      </c>
      <c r="E65" s="48">
        <v>122</v>
      </c>
      <c r="F65" s="49">
        <f>D65+E65</f>
        <v>160</v>
      </c>
      <c r="G65" s="670"/>
      <c r="H65" s="671"/>
      <c r="I65" s="50">
        <v>164</v>
      </c>
      <c r="J65" s="51">
        <f>I65+D65</f>
        <v>202</v>
      </c>
      <c r="K65" s="670"/>
      <c r="L65" s="671"/>
      <c r="M65" s="50">
        <v>134</v>
      </c>
      <c r="N65" s="51">
        <f>M65+D65</f>
        <v>172</v>
      </c>
      <c r="O65" s="670"/>
      <c r="P65" s="671"/>
      <c r="Q65" s="48">
        <v>115</v>
      </c>
      <c r="R65" s="49">
        <f>Q65+D65</f>
        <v>153</v>
      </c>
      <c r="S65" s="670"/>
      <c r="T65" s="671"/>
      <c r="U65" s="48">
        <v>128</v>
      </c>
      <c r="V65" s="49">
        <f>U65+D65</f>
        <v>166</v>
      </c>
      <c r="W65" s="670"/>
      <c r="X65" s="671"/>
      <c r="Y65" s="51">
        <f>F65+J65+N65+R65+V65</f>
        <v>853</v>
      </c>
      <c r="Z65" s="50">
        <f>E65+I65+M65+Q65+U65</f>
        <v>663</v>
      </c>
      <c r="AA65" s="52">
        <f>AVERAGE(F65,J65,N65,R65,V65)</f>
        <v>170.6</v>
      </c>
      <c r="AB65" s="53">
        <f>AVERAGE(F65,J65,N65,R65,V65)-D65</f>
        <v>132.6</v>
      </c>
      <c r="AC65" s="664"/>
    </row>
    <row r="66" spans="1:29" s="22" customFormat="1" thickBot="1" x14ac:dyDescent="0.25">
      <c r="A66" s="46"/>
      <c r="B66" s="729" t="s">
        <v>96</v>
      </c>
      <c r="C66" s="729"/>
      <c r="D66" s="54">
        <v>25</v>
      </c>
      <c r="E66" s="55">
        <v>184</v>
      </c>
      <c r="F66" s="49">
        <f>D66+E66</f>
        <v>209</v>
      </c>
      <c r="G66" s="672"/>
      <c r="H66" s="673"/>
      <c r="I66" s="56">
        <v>185</v>
      </c>
      <c r="J66" s="51">
        <f>I66+D66</f>
        <v>210</v>
      </c>
      <c r="K66" s="672"/>
      <c r="L66" s="673"/>
      <c r="M66" s="50">
        <v>145</v>
      </c>
      <c r="N66" s="51">
        <f>M66+D66</f>
        <v>170</v>
      </c>
      <c r="O66" s="672"/>
      <c r="P66" s="673"/>
      <c r="Q66" s="48">
        <v>158</v>
      </c>
      <c r="R66" s="49">
        <f>Q66+D66</f>
        <v>183</v>
      </c>
      <c r="S66" s="672"/>
      <c r="T66" s="673"/>
      <c r="U66" s="48">
        <v>156</v>
      </c>
      <c r="V66" s="49">
        <f>U66+D66</f>
        <v>181</v>
      </c>
      <c r="W66" s="672"/>
      <c r="X66" s="673"/>
      <c r="Y66" s="57">
        <f>F66+J66+N66+R66+V66</f>
        <v>953</v>
      </c>
      <c r="Z66" s="56">
        <f>E66+I66+M66+Q66+U66</f>
        <v>828</v>
      </c>
      <c r="AA66" s="58">
        <f>AVERAGE(F66,J66,N66,R66,V66)</f>
        <v>190.6</v>
      </c>
      <c r="AB66" s="59">
        <f>AVERAGE(F66,J66,N66,R66,V66)-D66</f>
        <v>165.6</v>
      </c>
      <c r="AC66" s="665"/>
    </row>
    <row r="67" spans="1:29" s="46" customFormat="1" ht="48.75" customHeight="1" x14ac:dyDescent="0.2">
      <c r="B67" s="678" t="s">
        <v>19</v>
      </c>
      <c r="C67" s="679"/>
      <c r="D67" s="60">
        <f>SUM(D68:D70)</f>
        <v>47</v>
      </c>
      <c r="E67" s="34">
        <f>SUM(E68:E70)</f>
        <v>497</v>
      </c>
      <c r="F67" s="61">
        <f>SUM(F68:F70)</f>
        <v>544</v>
      </c>
      <c r="G67" s="61">
        <f>F79</f>
        <v>524</v>
      </c>
      <c r="H67" s="40" t="str">
        <f>B79</f>
        <v>Estonian Cell</v>
      </c>
      <c r="I67" s="62">
        <f>SUM(I68:I70)</f>
        <v>513</v>
      </c>
      <c r="J67" s="61">
        <f>SUM(J68:J70)</f>
        <v>560</v>
      </c>
      <c r="K67" s="61">
        <f>J75</f>
        <v>556</v>
      </c>
      <c r="L67" s="40" t="str">
        <f>B75</f>
        <v>Eesti Raudtee</v>
      </c>
      <c r="M67" s="41">
        <f>SUM(M68:M70)</f>
        <v>498</v>
      </c>
      <c r="N67" s="65">
        <f>SUM(N68:N70)</f>
        <v>545</v>
      </c>
      <c r="O67" s="61">
        <f>N71</f>
        <v>529</v>
      </c>
      <c r="P67" s="40" t="str">
        <f>B71</f>
        <v>Rakvere Soojus</v>
      </c>
      <c r="Q67" s="41">
        <f>SUM(Q68:Q70)</f>
        <v>543</v>
      </c>
      <c r="R67" s="36">
        <f>SUM(R68:R70)</f>
        <v>590</v>
      </c>
      <c r="S67" s="61">
        <f>R83</f>
        <v>553</v>
      </c>
      <c r="T67" s="40" t="str">
        <f>B83</f>
        <v>LVRKK</v>
      </c>
      <c r="U67" s="41">
        <f>SUM(U68:U70)</f>
        <v>531</v>
      </c>
      <c r="V67" s="63">
        <f>SUM(V68:V70)</f>
        <v>578</v>
      </c>
      <c r="W67" s="61">
        <f>V63</f>
        <v>528</v>
      </c>
      <c r="X67" s="40" t="str">
        <f>B63</f>
        <v>Baltic Tank</v>
      </c>
      <c r="Y67" s="43">
        <f>F67+J67+N67+R67+V67</f>
        <v>2817</v>
      </c>
      <c r="Z67" s="41">
        <f>SUM(Z68:Z70)</f>
        <v>2582</v>
      </c>
      <c r="AA67" s="64">
        <f>AVERAGE(AA68,AA69,AA70)</f>
        <v>187.79999999999998</v>
      </c>
      <c r="AB67" s="45">
        <f>AVERAGE(AB68,AB69,AB70)</f>
        <v>172.13333333333333</v>
      </c>
      <c r="AC67" s="663">
        <f>G68+K68+O68+S68+W68</f>
        <v>5</v>
      </c>
    </row>
    <row r="68" spans="1:29" s="46" customFormat="1" ht="15.75" x14ac:dyDescent="0.2">
      <c r="B68" s="680" t="s">
        <v>99</v>
      </c>
      <c r="C68" s="681"/>
      <c r="D68" s="47">
        <v>18</v>
      </c>
      <c r="E68" s="48">
        <v>164</v>
      </c>
      <c r="F68" s="49">
        <f>D68+E68</f>
        <v>182</v>
      </c>
      <c r="G68" s="668">
        <v>1</v>
      </c>
      <c r="H68" s="669"/>
      <c r="I68" s="50">
        <v>220</v>
      </c>
      <c r="J68" s="51">
        <f>I68+D68</f>
        <v>238</v>
      </c>
      <c r="K68" s="668">
        <v>1</v>
      </c>
      <c r="L68" s="669"/>
      <c r="M68" s="50">
        <v>161</v>
      </c>
      <c r="N68" s="51">
        <f>M68+D68</f>
        <v>179</v>
      </c>
      <c r="O68" s="668">
        <v>1</v>
      </c>
      <c r="P68" s="669"/>
      <c r="Q68" s="50">
        <v>199</v>
      </c>
      <c r="R68" s="49">
        <f>Q68+D68</f>
        <v>217</v>
      </c>
      <c r="S68" s="668">
        <v>1</v>
      </c>
      <c r="T68" s="669"/>
      <c r="U68" s="50">
        <v>186</v>
      </c>
      <c r="V68" s="49">
        <f>U68+D68</f>
        <v>204</v>
      </c>
      <c r="W68" s="668">
        <v>1</v>
      </c>
      <c r="X68" s="669"/>
      <c r="Y68" s="51">
        <f t="shared" ref="Y68:Y86" si="3">F68+J68+N68+R68+V68</f>
        <v>1020</v>
      </c>
      <c r="Z68" s="50">
        <f>E68+I68+M68+Q68+U68</f>
        <v>930</v>
      </c>
      <c r="AA68" s="52">
        <f>AVERAGE(F68,J68,N68,R68,V68)</f>
        <v>204</v>
      </c>
      <c r="AB68" s="53">
        <f>AVERAGE(F68,J68,N68,R68,V68)-D68</f>
        <v>186</v>
      </c>
      <c r="AC68" s="664"/>
    </row>
    <row r="69" spans="1:29" s="46" customFormat="1" ht="15.75" x14ac:dyDescent="0.2">
      <c r="B69" s="680" t="s">
        <v>97</v>
      </c>
      <c r="C69" s="681"/>
      <c r="D69" s="47">
        <v>19</v>
      </c>
      <c r="E69" s="48">
        <v>145</v>
      </c>
      <c r="F69" s="49">
        <f>D69+E69</f>
        <v>164</v>
      </c>
      <c r="G69" s="670"/>
      <c r="H69" s="671"/>
      <c r="I69" s="50">
        <v>133</v>
      </c>
      <c r="J69" s="51">
        <f>I69+D69</f>
        <v>152</v>
      </c>
      <c r="K69" s="670"/>
      <c r="L69" s="671"/>
      <c r="M69" s="50">
        <v>157</v>
      </c>
      <c r="N69" s="51">
        <f>M69+D69</f>
        <v>176</v>
      </c>
      <c r="O69" s="670"/>
      <c r="P69" s="671"/>
      <c r="Q69" s="48">
        <v>186</v>
      </c>
      <c r="R69" s="49">
        <f>Q69+D69</f>
        <v>205</v>
      </c>
      <c r="S69" s="670"/>
      <c r="T69" s="671"/>
      <c r="U69" s="48">
        <v>155</v>
      </c>
      <c r="V69" s="49">
        <f>U69+D69</f>
        <v>174</v>
      </c>
      <c r="W69" s="670"/>
      <c r="X69" s="671"/>
      <c r="Y69" s="51">
        <f t="shared" si="3"/>
        <v>871</v>
      </c>
      <c r="Z69" s="50">
        <f>E69+I69+M69+Q69+U69</f>
        <v>776</v>
      </c>
      <c r="AA69" s="52">
        <f>AVERAGE(F69,J69,N69,R69,V69)</f>
        <v>174.2</v>
      </c>
      <c r="AB69" s="53">
        <f>AVERAGE(F69,J69,N69,R69,V69)-D69</f>
        <v>155.19999999999999</v>
      </c>
      <c r="AC69" s="664"/>
    </row>
    <row r="70" spans="1:29" s="46" customFormat="1" thickBot="1" x14ac:dyDescent="0.25">
      <c r="B70" s="682" t="s">
        <v>98</v>
      </c>
      <c r="C70" s="683"/>
      <c r="D70" s="54">
        <v>10</v>
      </c>
      <c r="E70" s="55">
        <v>188</v>
      </c>
      <c r="F70" s="49">
        <f>D70+E70</f>
        <v>198</v>
      </c>
      <c r="G70" s="672"/>
      <c r="H70" s="673"/>
      <c r="I70" s="56">
        <v>160</v>
      </c>
      <c r="J70" s="51">
        <f>I70+D70</f>
        <v>170</v>
      </c>
      <c r="K70" s="672"/>
      <c r="L70" s="673"/>
      <c r="M70" s="50">
        <v>180</v>
      </c>
      <c r="N70" s="51">
        <f>M70+D70</f>
        <v>190</v>
      </c>
      <c r="O70" s="672"/>
      <c r="P70" s="673"/>
      <c r="Q70" s="48">
        <v>158</v>
      </c>
      <c r="R70" s="49">
        <f>Q70+D70</f>
        <v>168</v>
      </c>
      <c r="S70" s="672"/>
      <c r="T70" s="673"/>
      <c r="U70" s="48">
        <v>190</v>
      </c>
      <c r="V70" s="49">
        <f>U70+D70</f>
        <v>200</v>
      </c>
      <c r="W70" s="672"/>
      <c r="X70" s="673"/>
      <c r="Y70" s="57">
        <f t="shared" si="3"/>
        <v>926</v>
      </c>
      <c r="Z70" s="56">
        <f>E70+I70+M70+Q70+U70</f>
        <v>876</v>
      </c>
      <c r="AA70" s="58">
        <f>AVERAGE(F70,J70,N70,R70,V70)</f>
        <v>185.2</v>
      </c>
      <c r="AB70" s="59">
        <f>AVERAGE(F70,J70,N70,R70,V70)-D70</f>
        <v>175.2</v>
      </c>
      <c r="AC70" s="665"/>
    </row>
    <row r="71" spans="1:29" s="46" customFormat="1" ht="60.75" customHeight="1" x14ac:dyDescent="0.2">
      <c r="B71" s="749" t="s">
        <v>34</v>
      </c>
      <c r="C71" s="750"/>
      <c r="D71" s="60">
        <f>SUM(D72:D74)</f>
        <v>111</v>
      </c>
      <c r="E71" s="34">
        <f>SUM(E72:E74)</f>
        <v>420</v>
      </c>
      <c r="F71" s="61">
        <f>SUM(F72:F74)</f>
        <v>531</v>
      </c>
      <c r="G71" s="61">
        <f>F75</f>
        <v>560</v>
      </c>
      <c r="H71" s="40" t="str">
        <f>B75</f>
        <v>Eesti Raudtee</v>
      </c>
      <c r="I71" s="62">
        <f>SUM(I72:I74)</f>
        <v>458</v>
      </c>
      <c r="J71" s="61">
        <f>SUM(J72:J74)</f>
        <v>569</v>
      </c>
      <c r="K71" s="61">
        <f>J83</f>
        <v>503</v>
      </c>
      <c r="L71" s="40" t="str">
        <f>B83</f>
        <v>LVRKK</v>
      </c>
      <c r="M71" s="41">
        <f>SUM(M72:M74)</f>
        <v>418</v>
      </c>
      <c r="N71" s="65">
        <f>SUM(N72:N74)</f>
        <v>529</v>
      </c>
      <c r="O71" s="61">
        <f>N67</f>
        <v>545</v>
      </c>
      <c r="P71" s="40" t="str">
        <f>B67</f>
        <v>Dan Arpo</v>
      </c>
      <c r="Q71" s="41">
        <f>SUM(Q72:Q74)</f>
        <v>461</v>
      </c>
      <c r="R71" s="63">
        <f>SUM(R72:R74)</f>
        <v>572</v>
      </c>
      <c r="S71" s="61">
        <f>R63</f>
        <v>516</v>
      </c>
      <c r="T71" s="40" t="str">
        <f>B63</f>
        <v>Baltic Tank</v>
      </c>
      <c r="U71" s="41">
        <f>SUM(U72:U74)</f>
        <v>463</v>
      </c>
      <c r="V71" s="65">
        <f>SUM(V72:V74)</f>
        <v>574</v>
      </c>
      <c r="W71" s="61">
        <f>V79</f>
        <v>530</v>
      </c>
      <c r="X71" s="40" t="str">
        <f>B79</f>
        <v>Estonian Cell</v>
      </c>
      <c r="Y71" s="43">
        <f t="shared" si="3"/>
        <v>2775</v>
      </c>
      <c r="Z71" s="41">
        <f>SUM(Z72:Z74)</f>
        <v>2220</v>
      </c>
      <c r="AA71" s="64">
        <f>AVERAGE(AA72,AA73,AA74)</f>
        <v>185</v>
      </c>
      <c r="AB71" s="45">
        <f>AVERAGE(AB72,AB73,AB74)</f>
        <v>148</v>
      </c>
      <c r="AC71" s="663">
        <f>G72+K72+O72+S72+W72</f>
        <v>3</v>
      </c>
    </row>
    <row r="72" spans="1:29" s="46" customFormat="1" ht="15.75" x14ac:dyDescent="0.2">
      <c r="B72" s="719" t="s">
        <v>100</v>
      </c>
      <c r="C72" s="720"/>
      <c r="D72" s="47">
        <v>42</v>
      </c>
      <c r="E72" s="48">
        <v>141</v>
      </c>
      <c r="F72" s="49">
        <f>D72+E72</f>
        <v>183</v>
      </c>
      <c r="G72" s="668">
        <v>0</v>
      </c>
      <c r="H72" s="669"/>
      <c r="I72" s="50">
        <v>142</v>
      </c>
      <c r="J72" s="51">
        <f>I72+D72</f>
        <v>184</v>
      </c>
      <c r="K72" s="668">
        <v>1</v>
      </c>
      <c r="L72" s="669"/>
      <c r="M72" s="50">
        <v>148</v>
      </c>
      <c r="N72" s="51">
        <f>M72+D72</f>
        <v>190</v>
      </c>
      <c r="O72" s="668">
        <v>0</v>
      </c>
      <c r="P72" s="669"/>
      <c r="Q72" s="50">
        <v>136</v>
      </c>
      <c r="R72" s="49">
        <f>Q72+D72</f>
        <v>178</v>
      </c>
      <c r="S72" s="668">
        <v>1</v>
      </c>
      <c r="T72" s="669"/>
      <c r="U72" s="50">
        <v>167</v>
      </c>
      <c r="V72" s="49">
        <f>U72+D72</f>
        <v>209</v>
      </c>
      <c r="W72" s="668">
        <v>1</v>
      </c>
      <c r="X72" s="669"/>
      <c r="Y72" s="51">
        <f t="shared" si="3"/>
        <v>944</v>
      </c>
      <c r="Z72" s="50">
        <f>E72+I72+M72+Q72+U72</f>
        <v>734</v>
      </c>
      <c r="AA72" s="52">
        <f>AVERAGE(F72,J72,N72,R72,V72)</f>
        <v>188.8</v>
      </c>
      <c r="AB72" s="53">
        <f>AVERAGE(F72,J72,N72,R72,V72)-D72</f>
        <v>146.80000000000001</v>
      </c>
      <c r="AC72" s="664"/>
    </row>
    <row r="73" spans="1:29" s="46" customFormat="1" ht="15.75" x14ac:dyDescent="0.2">
      <c r="B73" s="719" t="s">
        <v>101</v>
      </c>
      <c r="C73" s="720"/>
      <c r="D73" s="47">
        <v>46</v>
      </c>
      <c r="E73" s="48">
        <v>137</v>
      </c>
      <c r="F73" s="49">
        <f>D73+E73</f>
        <v>183</v>
      </c>
      <c r="G73" s="670"/>
      <c r="H73" s="671"/>
      <c r="I73" s="48">
        <v>155</v>
      </c>
      <c r="J73" s="51">
        <f>I73+D73</f>
        <v>201</v>
      </c>
      <c r="K73" s="670"/>
      <c r="L73" s="671"/>
      <c r="M73" s="48">
        <v>111</v>
      </c>
      <c r="N73" s="51">
        <f>M73+D73</f>
        <v>157</v>
      </c>
      <c r="O73" s="670"/>
      <c r="P73" s="671"/>
      <c r="Q73" s="48">
        <v>171</v>
      </c>
      <c r="R73" s="49">
        <f>Q73+D73</f>
        <v>217</v>
      </c>
      <c r="S73" s="670"/>
      <c r="T73" s="671"/>
      <c r="U73" s="48">
        <v>161</v>
      </c>
      <c r="V73" s="49">
        <f>U73+D73</f>
        <v>207</v>
      </c>
      <c r="W73" s="670"/>
      <c r="X73" s="671"/>
      <c r="Y73" s="51">
        <f t="shared" si="3"/>
        <v>965</v>
      </c>
      <c r="Z73" s="50">
        <f>E73+I73+M73+Q73+U73</f>
        <v>735</v>
      </c>
      <c r="AA73" s="52">
        <f>AVERAGE(F73,J73,N73,R73,V73)</f>
        <v>193</v>
      </c>
      <c r="AB73" s="53">
        <f>AVERAGE(F73,J73,N73,R73,V73)-D73</f>
        <v>147</v>
      </c>
      <c r="AC73" s="664"/>
    </row>
    <row r="74" spans="1:29" s="46" customFormat="1" thickBot="1" x14ac:dyDescent="0.25">
      <c r="B74" s="721" t="s">
        <v>102</v>
      </c>
      <c r="C74" s="722"/>
      <c r="D74" s="54">
        <v>23</v>
      </c>
      <c r="E74" s="55">
        <v>142</v>
      </c>
      <c r="F74" s="49">
        <f>D74+E74</f>
        <v>165</v>
      </c>
      <c r="G74" s="672"/>
      <c r="H74" s="673"/>
      <c r="I74" s="48">
        <v>161</v>
      </c>
      <c r="J74" s="51">
        <f>I74+D74</f>
        <v>184</v>
      </c>
      <c r="K74" s="672"/>
      <c r="L74" s="673"/>
      <c r="M74" s="48">
        <v>159</v>
      </c>
      <c r="N74" s="51">
        <f>M74+D74</f>
        <v>182</v>
      </c>
      <c r="O74" s="672"/>
      <c r="P74" s="673"/>
      <c r="Q74" s="48">
        <v>154</v>
      </c>
      <c r="R74" s="49">
        <f>Q74+D74</f>
        <v>177</v>
      </c>
      <c r="S74" s="672"/>
      <c r="T74" s="673"/>
      <c r="U74" s="48">
        <v>135</v>
      </c>
      <c r="V74" s="49">
        <f>U74+D74</f>
        <v>158</v>
      </c>
      <c r="W74" s="672"/>
      <c r="X74" s="673"/>
      <c r="Y74" s="57">
        <f t="shared" si="3"/>
        <v>866</v>
      </c>
      <c r="Z74" s="56">
        <f>E74+I74+M74+Q74+U74</f>
        <v>751</v>
      </c>
      <c r="AA74" s="58">
        <f>AVERAGE(F74,J74,N74,R74,V74)</f>
        <v>173.2</v>
      </c>
      <c r="AB74" s="59">
        <f>AVERAGE(F74,J74,N74,R74,V74)-D74</f>
        <v>150.19999999999999</v>
      </c>
      <c r="AC74" s="665"/>
    </row>
    <row r="75" spans="1:29" s="46" customFormat="1" ht="48.75" customHeight="1" thickBot="1" x14ac:dyDescent="0.25">
      <c r="B75" s="690" t="s">
        <v>20</v>
      </c>
      <c r="C75" s="691"/>
      <c r="D75" s="60">
        <f>SUM(D76:D78)</f>
        <v>72</v>
      </c>
      <c r="E75" s="34">
        <f>SUM(E76:E78)</f>
        <v>488</v>
      </c>
      <c r="F75" s="61">
        <f>SUM(F76:F78)</f>
        <v>560</v>
      </c>
      <c r="G75" s="61">
        <f>F71</f>
        <v>531</v>
      </c>
      <c r="H75" s="40" t="str">
        <f>B71</f>
        <v>Rakvere Soojus</v>
      </c>
      <c r="I75" s="66">
        <f>SUM(I76:I78)</f>
        <v>484</v>
      </c>
      <c r="J75" s="61">
        <f>SUM(J76:J78)</f>
        <v>556</v>
      </c>
      <c r="K75" s="61">
        <f>J67</f>
        <v>560</v>
      </c>
      <c r="L75" s="40" t="str">
        <f>B67</f>
        <v>Dan Arpo</v>
      </c>
      <c r="M75" s="42">
        <f>SUM(M76:M78)</f>
        <v>499</v>
      </c>
      <c r="N75" s="63">
        <f>SUM(N76:N78)</f>
        <v>571</v>
      </c>
      <c r="O75" s="61">
        <f>N63</f>
        <v>513</v>
      </c>
      <c r="P75" s="40" t="str">
        <f>B63</f>
        <v>Baltic Tank</v>
      </c>
      <c r="Q75" s="41">
        <f>SUM(Q76:Q78)</f>
        <v>470</v>
      </c>
      <c r="R75" s="63">
        <f>SUM(R76:R78)</f>
        <v>542</v>
      </c>
      <c r="S75" s="61">
        <f>R79</f>
        <v>466</v>
      </c>
      <c r="T75" s="40" t="str">
        <f>B79</f>
        <v>Estonian Cell</v>
      </c>
      <c r="U75" s="41">
        <f>SUM(U76:U78)</f>
        <v>450</v>
      </c>
      <c r="V75" s="63">
        <f>SUM(V76:V78)</f>
        <v>522</v>
      </c>
      <c r="W75" s="61">
        <f>V83</f>
        <v>483</v>
      </c>
      <c r="X75" s="40" t="str">
        <f>B83</f>
        <v>LVRKK</v>
      </c>
      <c r="Y75" s="43">
        <f t="shared" si="3"/>
        <v>2751</v>
      </c>
      <c r="Z75" s="41">
        <f>SUM(Z76:Z78)</f>
        <v>2391</v>
      </c>
      <c r="AA75" s="64">
        <f>AVERAGE(AA76,AA77,AA78)</f>
        <v>183.39999999999998</v>
      </c>
      <c r="AB75" s="45">
        <f>AVERAGE(AB76,AB77,AB78)</f>
        <v>159.39999999999998</v>
      </c>
      <c r="AC75" s="663">
        <f>G76+K76+O76+S76+W76</f>
        <v>4</v>
      </c>
    </row>
    <row r="76" spans="1:29" s="46" customFormat="1" ht="15.75" x14ac:dyDescent="0.2">
      <c r="B76" s="692" t="s">
        <v>103</v>
      </c>
      <c r="C76" s="693"/>
      <c r="D76" s="47">
        <v>37</v>
      </c>
      <c r="E76" s="48">
        <v>146</v>
      </c>
      <c r="F76" s="49">
        <f>D76+E76</f>
        <v>183</v>
      </c>
      <c r="G76" s="668">
        <v>1</v>
      </c>
      <c r="H76" s="669"/>
      <c r="I76" s="50">
        <v>156</v>
      </c>
      <c r="J76" s="51">
        <f>I76+D76</f>
        <v>193</v>
      </c>
      <c r="K76" s="668">
        <v>0</v>
      </c>
      <c r="L76" s="669"/>
      <c r="M76" s="50">
        <v>140</v>
      </c>
      <c r="N76" s="51">
        <f>M76+D76</f>
        <v>177</v>
      </c>
      <c r="O76" s="668">
        <v>1</v>
      </c>
      <c r="P76" s="669"/>
      <c r="Q76" s="50">
        <v>127</v>
      </c>
      <c r="R76" s="49">
        <f>Q76+D76</f>
        <v>164</v>
      </c>
      <c r="S76" s="668">
        <v>1</v>
      </c>
      <c r="T76" s="669"/>
      <c r="U76" s="50">
        <v>154</v>
      </c>
      <c r="V76" s="49">
        <f>U76+D76</f>
        <v>191</v>
      </c>
      <c r="W76" s="668">
        <v>1</v>
      </c>
      <c r="X76" s="669"/>
      <c r="Y76" s="51">
        <f t="shared" si="3"/>
        <v>908</v>
      </c>
      <c r="Z76" s="50">
        <f>E76+I76+M76+Q76+U76</f>
        <v>723</v>
      </c>
      <c r="AA76" s="52">
        <f>AVERAGE(F76,J76,N76,R76,V76)</f>
        <v>181.6</v>
      </c>
      <c r="AB76" s="53">
        <f>AVERAGE(F76,J76,N76,R76,V76)-D76</f>
        <v>144.6</v>
      </c>
      <c r="AC76" s="664"/>
    </row>
    <row r="77" spans="1:29" s="46" customFormat="1" ht="15.75" x14ac:dyDescent="0.2">
      <c r="B77" s="694" t="s">
        <v>105</v>
      </c>
      <c r="C77" s="695"/>
      <c r="D77" s="71">
        <v>26</v>
      </c>
      <c r="E77" s="48">
        <v>168</v>
      </c>
      <c r="F77" s="49">
        <f>D77+E77</f>
        <v>194</v>
      </c>
      <c r="G77" s="670"/>
      <c r="H77" s="671"/>
      <c r="I77" s="48">
        <v>178</v>
      </c>
      <c r="J77" s="51">
        <f>I77+D77</f>
        <v>204</v>
      </c>
      <c r="K77" s="670"/>
      <c r="L77" s="671"/>
      <c r="M77" s="48">
        <v>178</v>
      </c>
      <c r="N77" s="51">
        <f>M77+D77</f>
        <v>204</v>
      </c>
      <c r="O77" s="670"/>
      <c r="P77" s="671"/>
      <c r="Q77" s="48">
        <v>144</v>
      </c>
      <c r="R77" s="49">
        <f>Q77+D77</f>
        <v>170</v>
      </c>
      <c r="S77" s="670"/>
      <c r="T77" s="671"/>
      <c r="U77" s="48">
        <v>138</v>
      </c>
      <c r="V77" s="49">
        <f>U77+D77</f>
        <v>164</v>
      </c>
      <c r="W77" s="670"/>
      <c r="X77" s="671"/>
      <c r="Y77" s="51">
        <f t="shared" si="3"/>
        <v>936</v>
      </c>
      <c r="Z77" s="50">
        <f>E77+I77+M77+Q77+U77</f>
        <v>806</v>
      </c>
      <c r="AA77" s="52">
        <f>AVERAGE(F77,J77,N77,R77,V77)</f>
        <v>187.2</v>
      </c>
      <c r="AB77" s="53">
        <f>AVERAGE(F77,J77,N77,R77,V77)-D77</f>
        <v>161.19999999999999</v>
      </c>
      <c r="AC77" s="664"/>
    </row>
    <row r="78" spans="1:29" s="46" customFormat="1" thickBot="1" x14ac:dyDescent="0.25">
      <c r="B78" s="682" t="s">
        <v>104</v>
      </c>
      <c r="C78" s="683"/>
      <c r="D78" s="54">
        <v>9</v>
      </c>
      <c r="E78" s="55">
        <v>174</v>
      </c>
      <c r="F78" s="49">
        <f>D78+E78</f>
        <v>183</v>
      </c>
      <c r="G78" s="672"/>
      <c r="H78" s="673"/>
      <c r="I78" s="48">
        <v>150</v>
      </c>
      <c r="J78" s="51">
        <f>I78+D78</f>
        <v>159</v>
      </c>
      <c r="K78" s="672"/>
      <c r="L78" s="673"/>
      <c r="M78" s="48">
        <v>181</v>
      </c>
      <c r="N78" s="51">
        <f>M78+D78</f>
        <v>190</v>
      </c>
      <c r="O78" s="672"/>
      <c r="P78" s="673"/>
      <c r="Q78" s="48">
        <v>199</v>
      </c>
      <c r="R78" s="49">
        <f>Q78+D78</f>
        <v>208</v>
      </c>
      <c r="S78" s="672"/>
      <c r="T78" s="673"/>
      <c r="U78" s="48">
        <v>158</v>
      </c>
      <c r="V78" s="49">
        <f>U78+D78</f>
        <v>167</v>
      </c>
      <c r="W78" s="672"/>
      <c r="X78" s="673"/>
      <c r="Y78" s="57">
        <f t="shared" si="3"/>
        <v>907</v>
      </c>
      <c r="Z78" s="56">
        <f>E78+I78+M78+Q78+U78</f>
        <v>862</v>
      </c>
      <c r="AA78" s="58">
        <f>AVERAGE(F78,J78,N78,R78,V78)</f>
        <v>181.4</v>
      </c>
      <c r="AB78" s="59">
        <f>AVERAGE(F78,J78,N78,R78,V78)-D78</f>
        <v>172.4</v>
      </c>
      <c r="AC78" s="665"/>
    </row>
    <row r="79" spans="1:29" s="46" customFormat="1" ht="48.75" customHeight="1" x14ac:dyDescent="0.2">
      <c r="B79" s="712" t="s">
        <v>31</v>
      </c>
      <c r="C79" s="713"/>
      <c r="D79" s="33">
        <f>SUM(D80:D82)-30</f>
        <v>126</v>
      </c>
      <c r="E79" s="34">
        <f>SUM(E80:E82)</f>
        <v>398</v>
      </c>
      <c r="F79" s="61">
        <f>SUM(F80:F82)-30</f>
        <v>524</v>
      </c>
      <c r="G79" s="61">
        <f>F67</f>
        <v>544</v>
      </c>
      <c r="H79" s="40" t="str">
        <f>B67</f>
        <v>Dan Arpo</v>
      </c>
      <c r="I79" s="62">
        <f>SUM(I80:I82)</f>
        <v>436</v>
      </c>
      <c r="J79" s="61">
        <f>SUM(J80:J82)-30</f>
        <v>562</v>
      </c>
      <c r="K79" s="61">
        <f>J63</f>
        <v>572</v>
      </c>
      <c r="L79" s="40" t="str">
        <f>B63</f>
        <v>Baltic Tank</v>
      </c>
      <c r="M79" s="41">
        <f>SUM(M80:M82)</f>
        <v>354</v>
      </c>
      <c r="N79" s="65">
        <f>SUM(N80:N82)-30</f>
        <v>480</v>
      </c>
      <c r="O79" s="61">
        <f>N83</f>
        <v>505</v>
      </c>
      <c r="P79" s="40" t="str">
        <f>B83</f>
        <v>LVRKK</v>
      </c>
      <c r="Q79" s="41">
        <f>SUM(Q80:Q82)</f>
        <v>340</v>
      </c>
      <c r="R79" s="65">
        <f>SUM(R80:R82)-30</f>
        <v>466</v>
      </c>
      <c r="S79" s="61">
        <f>R75</f>
        <v>542</v>
      </c>
      <c r="T79" s="40" t="str">
        <f>B75</f>
        <v>Eesti Raudtee</v>
      </c>
      <c r="U79" s="41">
        <f>SUM(U80:U82)</f>
        <v>404</v>
      </c>
      <c r="V79" s="65">
        <f>SUM(V80:V82)-30</f>
        <v>530</v>
      </c>
      <c r="W79" s="61">
        <f>V71</f>
        <v>574</v>
      </c>
      <c r="X79" s="40" t="str">
        <f>B71</f>
        <v>Rakvere Soojus</v>
      </c>
      <c r="Y79" s="43">
        <f t="shared" si="3"/>
        <v>2562</v>
      </c>
      <c r="Z79" s="41">
        <f>SUM(Z80:Z82)</f>
        <v>1932</v>
      </c>
      <c r="AA79" s="64">
        <f>AVERAGE(AA80,AA81,AA82)</f>
        <v>180.79999999999998</v>
      </c>
      <c r="AB79" s="45">
        <f>AVERAGE(AB80,AB81,AB82)</f>
        <v>128.79999999999998</v>
      </c>
      <c r="AC79" s="663">
        <f>G80+K80+O80+S80+W80</f>
        <v>0</v>
      </c>
    </row>
    <row r="80" spans="1:29" s="46" customFormat="1" ht="15.75" x14ac:dyDescent="0.2">
      <c r="B80" s="680" t="s">
        <v>106</v>
      </c>
      <c r="C80" s="681"/>
      <c r="D80" s="47">
        <v>60</v>
      </c>
      <c r="E80" s="48">
        <v>130</v>
      </c>
      <c r="F80" s="49">
        <f>D80+E80</f>
        <v>190</v>
      </c>
      <c r="G80" s="668">
        <v>0</v>
      </c>
      <c r="H80" s="669"/>
      <c r="I80" s="50">
        <v>162</v>
      </c>
      <c r="J80" s="51">
        <f>I80+D80</f>
        <v>222</v>
      </c>
      <c r="K80" s="668">
        <v>0</v>
      </c>
      <c r="L80" s="669"/>
      <c r="M80" s="50">
        <v>81</v>
      </c>
      <c r="N80" s="51">
        <f>M80+D80</f>
        <v>141</v>
      </c>
      <c r="O80" s="668">
        <v>0</v>
      </c>
      <c r="P80" s="669"/>
      <c r="Q80" s="50">
        <v>87</v>
      </c>
      <c r="R80" s="49">
        <f>Q80+D80</f>
        <v>147</v>
      </c>
      <c r="S80" s="668">
        <v>0</v>
      </c>
      <c r="T80" s="669"/>
      <c r="U80" s="50">
        <v>91</v>
      </c>
      <c r="V80" s="49">
        <f>U80+D80</f>
        <v>151</v>
      </c>
      <c r="W80" s="668">
        <v>0</v>
      </c>
      <c r="X80" s="669"/>
      <c r="Y80" s="51">
        <f t="shared" si="3"/>
        <v>851</v>
      </c>
      <c r="Z80" s="50">
        <f>E80+I80+M80+Q80+U80</f>
        <v>551</v>
      </c>
      <c r="AA80" s="52">
        <f>AVERAGE(F80,J80,N80,R80,V80)</f>
        <v>170.2</v>
      </c>
      <c r="AB80" s="53">
        <f>AVERAGE(F80,J80,N80,R80,V80)-D80</f>
        <v>110.19999999999999</v>
      </c>
      <c r="AC80" s="664"/>
    </row>
    <row r="81" spans="1:29" s="46" customFormat="1" ht="15.75" x14ac:dyDescent="0.2">
      <c r="B81" s="680" t="s">
        <v>107</v>
      </c>
      <c r="C81" s="681"/>
      <c r="D81" s="47">
        <v>60</v>
      </c>
      <c r="E81" s="48">
        <v>126</v>
      </c>
      <c r="F81" s="49">
        <f>D81+E81</f>
        <v>186</v>
      </c>
      <c r="G81" s="670"/>
      <c r="H81" s="671"/>
      <c r="I81" s="48">
        <v>91</v>
      </c>
      <c r="J81" s="51">
        <f>I81+D81</f>
        <v>151</v>
      </c>
      <c r="K81" s="670"/>
      <c r="L81" s="671"/>
      <c r="M81" s="48">
        <v>107</v>
      </c>
      <c r="N81" s="51">
        <f>M81+D81</f>
        <v>167</v>
      </c>
      <c r="O81" s="670"/>
      <c r="P81" s="671"/>
      <c r="Q81" s="48">
        <v>108</v>
      </c>
      <c r="R81" s="49">
        <f>Q81+D81</f>
        <v>168</v>
      </c>
      <c r="S81" s="670"/>
      <c r="T81" s="671"/>
      <c r="U81" s="48">
        <v>136</v>
      </c>
      <c r="V81" s="49">
        <f>U81+D81</f>
        <v>196</v>
      </c>
      <c r="W81" s="670"/>
      <c r="X81" s="671"/>
      <c r="Y81" s="51">
        <f t="shared" si="3"/>
        <v>868</v>
      </c>
      <c r="Z81" s="50">
        <f>E81+I81+M81+Q81+U81</f>
        <v>568</v>
      </c>
      <c r="AA81" s="52">
        <f>AVERAGE(F81,J81,N81,R81,V81)</f>
        <v>173.6</v>
      </c>
      <c r="AB81" s="53">
        <f>AVERAGE(F81,J81,N81,R81,V81)-D81</f>
        <v>113.6</v>
      </c>
      <c r="AC81" s="664"/>
    </row>
    <row r="82" spans="1:29" s="46" customFormat="1" thickBot="1" x14ac:dyDescent="0.25">
      <c r="B82" s="714" t="s">
        <v>108</v>
      </c>
      <c r="C82" s="715"/>
      <c r="D82" s="54">
        <v>36</v>
      </c>
      <c r="E82" s="55">
        <v>142</v>
      </c>
      <c r="F82" s="49">
        <f>D82+E82</f>
        <v>178</v>
      </c>
      <c r="G82" s="672"/>
      <c r="H82" s="673"/>
      <c r="I82" s="48">
        <v>183</v>
      </c>
      <c r="J82" s="51">
        <f>I82+D82</f>
        <v>219</v>
      </c>
      <c r="K82" s="672"/>
      <c r="L82" s="673"/>
      <c r="M82" s="48">
        <v>166</v>
      </c>
      <c r="N82" s="51">
        <f>M82+D82</f>
        <v>202</v>
      </c>
      <c r="O82" s="672"/>
      <c r="P82" s="673"/>
      <c r="Q82" s="48">
        <v>145</v>
      </c>
      <c r="R82" s="49">
        <f>Q82+D82</f>
        <v>181</v>
      </c>
      <c r="S82" s="672"/>
      <c r="T82" s="673"/>
      <c r="U82" s="48">
        <v>177</v>
      </c>
      <c r="V82" s="49">
        <f>U82+D82</f>
        <v>213</v>
      </c>
      <c r="W82" s="672"/>
      <c r="X82" s="673"/>
      <c r="Y82" s="57">
        <f t="shared" si="3"/>
        <v>993</v>
      </c>
      <c r="Z82" s="56">
        <f>E82+I82+M82+Q82+U82</f>
        <v>813</v>
      </c>
      <c r="AA82" s="58">
        <f>AVERAGE(F82,J82,N82,R82,V82)</f>
        <v>198.6</v>
      </c>
      <c r="AB82" s="59">
        <f>AVERAGE(F82,J82,N82,R82,V82)-D82</f>
        <v>162.6</v>
      </c>
      <c r="AC82" s="665"/>
    </row>
    <row r="83" spans="1:29" s="46" customFormat="1" ht="48.75" customHeight="1" x14ac:dyDescent="0.2">
      <c r="B83" s="740" t="s">
        <v>24</v>
      </c>
      <c r="C83" s="741"/>
      <c r="D83" s="67">
        <f>SUM(D84:D86)-30</f>
        <v>121</v>
      </c>
      <c r="E83" s="34">
        <f>SUM(E84:E86)</f>
        <v>343</v>
      </c>
      <c r="F83" s="61">
        <f>SUM(F84:F86)-30</f>
        <v>464</v>
      </c>
      <c r="G83" s="61">
        <f>F63</f>
        <v>558</v>
      </c>
      <c r="H83" s="40" t="str">
        <f>B63</f>
        <v>Baltic Tank</v>
      </c>
      <c r="I83" s="62">
        <f>SUM(I84:I86)</f>
        <v>382</v>
      </c>
      <c r="J83" s="61">
        <f>SUM(J84:J86)-30</f>
        <v>503</v>
      </c>
      <c r="K83" s="61">
        <f>J71</f>
        <v>569</v>
      </c>
      <c r="L83" s="40" t="str">
        <f>B71</f>
        <v>Rakvere Soojus</v>
      </c>
      <c r="M83" s="42">
        <f>SUM(M84:M86)</f>
        <v>384</v>
      </c>
      <c r="N83" s="63">
        <f>SUM(N84:N86)-30</f>
        <v>505</v>
      </c>
      <c r="O83" s="61">
        <f>N79</f>
        <v>480</v>
      </c>
      <c r="P83" s="40" t="str">
        <f>B79</f>
        <v>Estonian Cell</v>
      </c>
      <c r="Q83" s="41">
        <f>SUM(Q84:Q86)</f>
        <v>432</v>
      </c>
      <c r="R83" s="63">
        <f>SUM(R84:R86)-30</f>
        <v>553</v>
      </c>
      <c r="S83" s="61">
        <f>R67</f>
        <v>590</v>
      </c>
      <c r="T83" s="40" t="str">
        <f>B67</f>
        <v>Dan Arpo</v>
      </c>
      <c r="U83" s="41">
        <f>SUM(U84:U86)</f>
        <v>362</v>
      </c>
      <c r="V83" s="63">
        <f>SUM(V84:V86)-30</f>
        <v>483</v>
      </c>
      <c r="W83" s="61">
        <f>V75</f>
        <v>522</v>
      </c>
      <c r="X83" s="40" t="str">
        <f>B75</f>
        <v>Eesti Raudtee</v>
      </c>
      <c r="Y83" s="43">
        <f t="shared" si="3"/>
        <v>2508</v>
      </c>
      <c r="Z83" s="41">
        <f>SUM(Z84:Z86)</f>
        <v>1903</v>
      </c>
      <c r="AA83" s="64">
        <f>AVERAGE(AA84,AA85,AA86)</f>
        <v>177.20000000000002</v>
      </c>
      <c r="AB83" s="45">
        <f>AVERAGE(AB84,AB85,AB86)</f>
        <v>126.86666666666667</v>
      </c>
      <c r="AC83" s="663">
        <f>G84+K84+O84+S84+W84</f>
        <v>1</v>
      </c>
    </row>
    <row r="84" spans="1:29" s="46" customFormat="1" ht="15.75" x14ac:dyDescent="0.2">
      <c r="B84" s="666" t="s">
        <v>109</v>
      </c>
      <c r="C84" s="667"/>
      <c r="D84" s="47">
        <v>42</v>
      </c>
      <c r="E84" s="48">
        <v>119</v>
      </c>
      <c r="F84" s="49">
        <f>D84+E84</f>
        <v>161</v>
      </c>
      <c r="G84" s="668">
        <v>0</v>
      </c>
      <c r="H84" s="669"/>
      <c r="I84" s="50">
        <v>115</v>
      </c>
      <c r="J84" s="51">
        <f>I84+D84</f>
        <v>157</v>
      </c>
      <c r="K84" s="668">
        <v>0</v>
      </c>
      <c r="L84" s="669"/>
      <c r="M84" s="50">
        <v>109</v>
      </c>
      <c r="N84" s="51">
        <f>M84+D84</f>
        <v>151</v>
      </c>
      <c r="O84" s="668">
        <v>1</v>
      </c>
      <c r="P84" s="669"/>
      <c r="Q84" s="50">
        <v>143</v>
      </c>
      <c r="R84" s="49">
        <f>Q84+D84</f>
        <v>185</v>
      </c>
      <c r="S84" s="668">
        <v>0</v>
      </c>
      <c r="T84" s="669"/>
      <c r="U84" s="50">
        <v>171</v>
      </c>
      <c r="V84" s="49">
        <f>U84+D84</f>
        <v>213</v>
      </c>
      <c r="W84" s="668">
        <v>0</v>
      </c>
      <c r="X84" s="669"/>
      <c r="Y84" s="51">
        <f t="shared" si="3"/>
        <v>867</v>
      </c>
      <c r="Z84" s="50">
        <f>E84+I84+M84+Q84+U84</f>
        <v>657</v>
      </c>
      <c r="AA84" s="52">
        <f>AVERAGE(F84,J84,N84,R84,V84)</f>
        <v>173.4</v>
      </c>
      <c r="AB84" s="53">
        <f>AVERAGE(F84,J84,N84,R84,V84)-D84</f>
        <v>131.4</v>
      </c>
      <c r="AC84" s="664"/>
    </row>
    <row r="85" spans="1:29" s="46" customFormat="1" ht="15.75" x14ac:dyDescent="0.2">
      <c r="B85" s="674" t="s">
        <v>110</v>
      </c>
      <c r="C85" s="675"/>
      <c r="D85" s="47">
        <v>49</v>
      </c>
      <c r="E85" s="48">
        <v>119</v>
      </c>
      <c r="F85" s="49">
        <f>D85+E85</f>
        <v>168</v>
      </c>
      <c r="G85" s="670"/>
      <c r="H85" s="671"/>
      <c r="I85" s="48">
        <v>131</v>
      </c>
      <c r="J85" s="51">
        <f>I85+D85</f>
        <v>180</v>
      </c>
      <c r="K85" s="670"/>
      <c r="L85" s="671"/>
      <c r="M85" s="48">
        <v>136</v>
      </c>
      <c r="N85" s="51">
        <f>M85+D85</f>
        <v>185</v>
      </c>
      <c r="O85" s="670"/>
      <c r="P85" s="671"/>
      <c r="Q85" s="48">
        <v>172</v>
      </c>
      <c r="R85" s="49">
        <f>Q85+D85</f>
        <v>221</v>
      </c>
      <c r="S85" s="670"/>
      <c r="T85" s="671"/>
      <c r="U85" s="48">
        <v>103</v>
      </c>
      <c r="V85" s="49">
        <f>U85+D85</f>
        <v>152</v>
      </c>
      <c r="W85" s="670"/>
      <c r="X85" s="671"/>
      <c r="Y85" s="51">
        <f t="shared" si="3"/>
        <v>906</v>
      </c>
      <c r="Z85" s="50">
        <f>E85+I85+M85+Q85+U85</f>
        <v>661</v>
      </c>
      <c r="AA85" s="52">
        <f>AVERAGE(F85,J85,N85,R85,V85)</f>
        <v>181.2</v>
      </c>
      <c r="AB85" s="53">
        <f>AVERAGE(F85,J85,N85,R85,V85)-D85</f>
        <v>132.19999999999999</v>
      </c>
      <c r="AC85" s="664"/>
    </row>
    <row r="86" spans="1:29" s="46" customFormat="1" thickBot="1" x14ac:dyDescent="0.25">
      <c r="B86" s="736" t="s">
        <v>111</v>
      </c>
      <c r="C86" s="737"/>
      <c r="D86" s="68">
        <v>60</v>
      </c>
      <c r="E86" s="55">
        <v>105</v>
      </c>
      <c r="F86" s="49">
        <f>D86+E86</f>
        <v>165</v>
      </c>
      <c r="G86" s="672"/>
      <c r="H86" s="673"/>
      <c r="I86" s="55">
        <v>136</v>
      </c>
      <c r="J86" s="51">
        <f>I86+D86</f>
        <v>196</v>
      </c>
      <c r="K86" s="672"/>
      <c r="L86" s="673"/>
      <c r="M86" s="55">
        <v>139</v>
      </c>
      <c r="N86" s="51">
        <f>M86+D86</f>
        <v>199</v>
      </c>
      <c r="O86" s="672"/>
      <c r="P86" s="673"/>
      <c r="Q86" s="55">
        <v>117</v>
      </c>
      <c r="R86" s="49">
        <f>Q86+D86</f>
        <v>177</v>
      </c>
      <c r="S86" s="672"/>
      <c r="T86" s="673"/>
      <c r="U86" s="55">
        <v>88</v>
      </c>
      <c r="V86" s="49">
        <f>U86+D86</f>
        <v>148</v>
      </c>
      <c r="W86" s="672"/>
      <c r="X86" s="673"/>
      <c r="Y86" s="57">
        <f t="shared" si="3"/>
        <v>885</v>
      </c>
      <c r="Z86" s="56">
        <f>E86+I86+M86+Q86+U86</f>
        <v>585</v>
      </c>
      <c r="AA86" s="58">
        <f>AVERAGE(F86,J86,N86,R86,V86)</f>
        <v>177</v>
      </c>
      <c r="AB86" s="59">
        <f>AVERAGE(F86,J86,N86,R86,V86)-D86</f>
        <v>117</v>
      </c>
      <c r="AC86" s="665"/>
    </row>
    <row r="87" spans="1:29" s="46" customFormat="1" ht="105.75" customHeight="1" x14ac:dyDescent="0.25">
      <c r="B87" s="1"/>
      <c r="C87" s="1"/>
      <c r="D87" s="1"/>
      <c r="E87" s="69"/>
      <c r="F87" s="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69"/>
    </row>
    <row r="88" spans="1:29" ht="22.5" x14ac:dyDescent="0.25">
      <c r="B88" s="2"/>
      <c r="C88" s="2"/>
      <c r="D88" s="3"/>
      <c r="E88" s="4"/>
      <c r="F88" s="5" t="s">
        <v>88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3"/>
      <c r="T88" s="3"/>
      <c r="U88" s="3"/>
      <c r="V88" s="6"/>
      <c r="W88" s="7" t="s">
        <v>87</v>
      </c>
      <c r="X88" s="8"/>
      <c r="Y88" s="8"/>
      <c r="Z88" s="8"/>
      <c r="AA88" s="3"/>
      <c r="AB88" s="3"/>
      <c r="AC88" s="4"/>
    </row>
    <row r="89" spans="1:29" ht="21" thickBot="1" x14ac:dyDescent="0.35">
      <c r="B89" s="9" t="s">
        <v>0</v>
      </c>
      <c r="C89" s="10"/>
      <c r="D89" s="10"/>
      <c r="E89" s="4"/>
      <c r="F89" s="1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"/>
    </row>
    <row r="90" spans="1:29" x14ac:dyDescent="0.25">
      <c r="B90" s="698" t="s">
        <v>1</v>
      </c>
      <c r="C90" s="699"/>
      <c r="D90" s="12" t="s">
        <v>2</v>
      </c>
      <c r="E90" s="13"/>
      <c r="F90" s="14" t="s">
        <v>3</v>
      </c>
      <c r="G90" s="700" t="s">
        <v>4</v>
      </c>
      <c r="H90" s="701"/>
      <c r="I90" s="15"/>
      <c r="J90" s="14" t="s">
        <v>5</v>
      </c>
      <c r="K90" s="700" t="s">
        <v>4</v>
      </c>
      <c r="L90" s="701"/>
      <c r="M90" s="16"/>
      <c r="N90" s="14" t="s">
        <v>6</v>
      </c>
      <c r="O90" s="700" t="s">
        <v>4</v>
      </c>
      <c r="P90" s="701"/>
      <c r="Q90" s="16"/>
      <c r="R90" s="14" t="s">
        <v>7</v>
      </c>
      <c r="S90" s="700" t="s">
        <v>4</v>
      </c>
      <c r="T90" s="701"/>
      <c r="U90" s="17"/>
      <c r="V90" s="14" t="s">
        <v>8</v>
      </c>
      <c r="W90" s="700" t="s">
        <v>4</v>
      </c>
      <c r="X90" s="701"/>
      <c r="Y90" s="14" t="s">
        <v>9</v>
      </c>
      <c r="Z90" s="18"/>
      <c r="AA90" s="19" t="s">
        <v>10</v>
      </c>
      <c r="AB90" s="20" t="s">
        <v>11</v>
      </c>
      <c r="AC90" s="21" t="s">
        <v>9</v>
      </c>
    </row>
    <row r="91" spans="1:29" ht="17.25" thickBot="1" x14ac:dyDescent="0.3">
      <c r="A91" s="22"/>
      <c r="B91" s="702" t="s">
        <v>12</v>
      </c>
      <c r="C91" s="703"/>
      <c r="D91" s="23"/>
      <c r="E91" s="24"/>
      <c r="F91" s="25" t="s">
        <v>13</v>
      </c>
      <c r="G91" s="696" t="s">
        <v>14</v>
      </c>
      <c r="H91" s="697"/>
      <c r="I91" s="26"/>
      <c r="J91" s="25" t="s">
        <v>13</v>
      </c>
      <c r="K91" s="696" t="s">
        <v>14</v>
      </c>
      <c r="L91" s="697"/>
      <c r="M91" s="25"/>
      <c r="N91" s="25" t="s">
        <v>13</v>
      </c>
      <c r="O91" s="696" t="s">
        <v>14</v>
      </c>
      <c r="P91" s="697"/>
      <c r="Q91" s="25"/>
      <c r="R91" s="25" t="s">
        <v>13</v>
      </c>
      <c r="S91" s="696" t="s">
        <v>14</v>
      </c>
      <c r="T91" s="697"/>
      <c r="U91" s="27"/>
      <c r="V91" s="25" t="s">
        <v>13</v>
      </c>
      <c r="W91" s="696" t="s">
        <v>14</v>
      </c>
      <c r="X91" s="697"/>
      <c r="Y91" s="28" t="s">
        <v>13</v>
      </c>
      <c r="Z91" s="29" t="s">
        <v>15</v>
      </c>
      <c r="AA91" s="30" t="s">
        <v>16</v>
      </c>
      <c r="AB91" s="31" t="s">
        <v>17</v>
      </c>
      <c r="AC91" s="32" t="s">
        <v>18</v>
      </c>
    </row>
    <row r="92" spans="1:29" ht="48.75" customHeight="1" x14ac:dyDescent="0.25">
      <c r="A92" s="22"/>
      <c r="B92" s="661" t="s">
        <v>43</v>
      </c>
      <c r="C92" s="662"/>
      <c r="D92" s="33">
        <f>SUM(D93:D95)</f>
        <v>180</v>
      </c>
      <c r="E92" s="34">
        <f>SUM(E93:E95)</f>
        <v>318</v>
      </c>
      <c r="F92" s="35">
        <f>SUM(F93:F95)</f>
        <v>498</v>
      </c>
      <c r="G92" s="36">
        <f>F112</f>
        <v>453</v>
      </c>
      <c r="H92" s="37" t="str">
        <f>B112</f>
        <v>Ametikool</v>
      </c>
      <c r="I92" s="38">
        <f>SUM(I93:I95)</f>
        <v>288</v>
      </c>
      <c r="J92" s="39">
        <f>SUM(J93:J95)</f>
        <v>468</v>
      </c>
      <c r="K92" s="39">
        <f>J108</f>
        <v>525</v>
      </c>
      <c r="L92" s="40" t="str">
        <f>B108</f>
        <v>HAT-auto</v>
      </c>
      <c r="M92" s="41">
        <f>SUM(M93:M95)</f>
        <v>293</v>
      </c>
      <c r="N92" s="36">
        <f>SUM(N93:N95)</f>
        <v>473</v>
      </c>
      <c r="O92" s="36">
        <f>N104</f>
        <v>592</v>
      </c>
      <c r="P92" s="37" t="str">
        <f>B104</f>
        <v>Egesten Metallehitused</v>
      </c>
      <c r="Q92" s="42">
        <f>SUM(Q93:Q95)</f>
        <v>320</v>
      </c>
      <c r="R92" s="36">
        <f>SUM(R93:R95)</f>
        <v>500</v>
      </c>
      <c r="S92" s="36">
        <f>R100</f>
        <v>534</v>
      </c>
      <c r="T92" s="37" t="str">
        <f>B100</f>
        <v>Assar</v>
      </c>
      <c r="U92" s="42">
        <f>SUM(U93:U95)</f>
        <v>265</v>
      </c>
      <c r="V92" s="36">
        <f>SUM(V93:V95)</f>
        <v>445</v>
      </c>
      <c r="W92" s="36">
        <f>V96</f>
        <v>550</v>
      </c>
      <c r="X92" s="37" t="str">
        <f>B96</f>
        <v>Latestoil</v>
      </c>
      <c r="Y92" s="43">
        <f>F92+J92+N92+R92+V92</f>
        <v>2384</v>
      </c>
      <c r="Z92" s="41">
        <f>SUM(Z93:Z95)</f>
        <v>1484</v>
      </c>
      <c r="AA92" s="44">
        <f>AVERAGE(AA93,AA94,AA95)</f>
        <v>158.93333333333331</v>
      </c>
      <c r="AB92" s="45">
        <f>AVERAGE(AB93,AB94,AB95)</f>
        <v>98.933333333333323</v>
      </c>
      <c r="AC92" s="663">
        <f>G93+K93+O93+S93+W93</f>
        <v>1</v>
      </c>
    </row>
    <row r="93" spans="1:29" x14ac:dyDescent="0.25">
      <c r="A93" s="46"/>
      <c r="B93" s="728" t="s">
        <v>46</v>
      </c>
      <c r="C93" s="728"/>
      <c r="D93" s="47">
        <v>60</v>
      </c>
      <c r="E93" s="48">
        <v>117</v>
      </c>
      <c r="F93" s="49">
        <f>D93+E93</f>
        <v>177</v>
      </c>
      <c r="G93" s="668">
        <v>1</v>
      </c>
      <c r="H93" s="669"/>
      <c r="I93" s="50">
        <v>97</v>
      </c>
      <c r="J93" s="51">
        <f>I93+D93</f>
        <v>157</v>
      </c>
      <c r="K93" s="668">
        <v>0</v>
      </c>
      <c r="L93" s="669"/>
      <c r="M93" s="50">
        <v>109</v>
      </c>
      <c r="N93" s="51">
        <f>M93+D93</f>
        <v>169</v>
      </c>
      <c r="O93" s="668">
        <v>0</v>
      </c>
      <c r="P93" s="669"/>
      <c r="Q93" s="50">
        <v>133</v>
      </c>
      <c r="R93" s="49">
        <f>Q93+D93</f>
        <v>193</v>
      </c>
      <c r="S93" s="668">
        <v>0</v>
      </c>
      <c r="T93" s="669"/>
      <c r="U93" s="48">
        <v>114</v>
      </c>
      <c r="V93" s="49">
        <f>U93+D93</f>
        <v>174</v>
      </c>
      <c r="W93" s="668">
        <v>0</v>
      </c>
      <c r="X93" s="669"/>
      <c r="Y93" s="51">
        <f>F93+J93+N93+R93+V93</f>
        <v>870</v>
      </c>
      <c r="Z93" s="50">
        <f>E93+I93+M93+Q93+U93</f>
        <v>570</v>
      </c>
      <c r="AA93" s="52">
        <f>AVERAGE(F93,J93,N93,R93,V93)</f>
        <v>174</v>
      </c>
      <c r="AB93" s="53">
        <f>AVERAGE(F93,J93,N93,R93,V93)-D93</f>
        <v>114</v>
      </c>
      <c r="AC93" s="664"/>
    </row>
    <row r="94" spans="1:29" s="22" customFormat="1" ht="15.75" x14ac:dyDescent="0.2">
      <c r="A94" s="46"/>
      <c r="B94" s="728" t="s">
        <v>44</v>
      </c>
      <c r="C94" s="728"/>
      <c r="D94" s="47">
        <v>60</v>
      </c>
      <c r="E94" s="48">
        <v>114</v>
      </c>
      <c r="F94" s="49">
        <f>D94+E94</f>
        <v>174</v>
      </c>
      <c r="G94" s="670"/>
      <c r="H94" s="671"/>
      <c r="I94" s="50">
        <v>115</v>
      </c>
      <c r="J94" s="51">
        <f>I94+D94</f>
        <v>175</v>
      </c>
      <c r="K94" s="670"/>
      <c r="L94" s="671"/>
      <c r="M94" s="50">
        <v>94</v>
      </c>
      <c r="N94" s="51">
        <f>M94+D94</f>
        <v>154</v>
      </c>
      <c r="O94" s="670"/>
      <c r="P94" s="671"/>
      <c r="Q94" s="48">
        <v>108</v>
      </c>
      <c r="R94" s="49">
        <f>Q94+D94</f>
        <v>168</v>
      </c>
      <c r="S94" s="670"/>
      <c r="T94" s="671"/>
      <c r="U94" s="48">
        <v>70</v>
      </c>
      <c r="V94" s="49">
        <f>U94+D94</f>
        <v>130</v>
      </c>
      <c r="W94" s="670"/>
      <c r="X94" s="671"/>
      <c r="Y94" s="51">
        <f>F94+J94+N94+R94+V94</f>
        <v>801</v>
      </c>
      <c r="Z94" s="50">
        <f>E94+I94+M94+Q94+U94</f>
        <v>501</v>
      </c>
      <c r="AA94" s="52">
        <f>AVERAGE(F94,J94,N94,R94,V94)</f>
        <v>160.19999999999999</v>
      </c>
      <c r="AB94" s="53">
        <f>AVERAGE(F94,J94,N94,R94,V94)-D94</f>
        <v>100.19999999999999</v>
      </c>
      <c r="AC94" s="664"/>
    </row>
    <row r="95" spans="1:29" s="22" customFormat="1" thickBot="1" x14ac:dyDescent="0.25">
      <c r="A95" s="46"/>
      <c r="B95" s="729" t="s">
        <v>45</v>
      </c>
      <c r="C95" s="729"/>
      <c r="D95" s="54">
        <v>60</v>
      </c>
      <c r="E95" s="55">
        <v>87</v>
      </c>
      <c r="F95" s="49">
        <f>D95+E95</f>
        <v>147</v>
      </c>
      <c r="G95" s="672"/>
      <c r="H95" s="673"/>
      <c r="I95" s="56">
        <v>76</v>
      </c>
      <c r="J95" s="51">
        <f>I95+D95</f>
        <v>136</v>
      </c>
      <c r="K95" s="672"/>
      <c r="L95" s="673"/>
      <c r="M95" s="50">
        <v>90</v>
      </c>
      <c r="N95" s="51">
        <f>M95+D95</f>
        <v>150</v>
      </c>
      <c r="O95" s="672"/>
      <c r="P95" s="673"/>
      <c r="Q95" s="48">
        <v>79</v>
      </c>
      <c r="R95" s="49">
        <f>Q95+D95</f>
        <v>139</v>
      </c>
      <c r="S95" s="672"/>
      <c r="T95" s="673"/>
      <c r="U95" s="48">
        <v>81</v>
      </c>
      <c r="V95" s="49">
        <f>U95+D95</f>
        <v>141</v>
      </c>
      <c r="W95" s="672"/>
      <c r="X95" s="673"/>
      <c r="Y95" s="57">
        <f>F95+J95+N95+R95+V95</f>
        <v>713</v>
      </c>
      <c r="Z95" s="56">
        <f>E95+I95+M95+Q95+U95</f>
        <v>413</v>
      </c>
      <c r="AA95" s="58">
        <f>AVERAGE(F95,J95,N95,R95,V95)</f>
        <v>142.6</v>
      </c>
      <c r="AB95" s="59">
        <f>AVERAGE(F95,J95,N95,R95,V95)-D95</f>
        <v>82.6</v>
      </c>
      <c r="AC95" s="665"/>
    </row>
    <row r="96" spans="1:29" s="46" customFormat="1" ht="48.75" customHeight="1" x14ac:dyDescent="0.2">
      <c r="B96" s="678" t="s">
        <v>37</v>
      </c>
      <c r="C96" s="679"/>
      <c r="D96" s="60">
        <f>SUM(D97:D99)</f>
        <v>98</v>
      </c>
      <c r="E96" s="34">
        <f>SUM(E97:E99)</f>
        <v>407</v>
      </c>
      <c r="F96" s="61">
        <f>SUM(F97:F99)</f>
        <v>505</v>
      </c>
      <c r="G96" s="61">
        <f>F108</f>
        <v>501</v>
      </c>
      <c r="H96" s="40" t="str">
        <f>B108</f>
        <v>HAT-auto</v>
      </c>
      <c r="I96" s="62">
        <f>SUM(I97:I99)</f>
        <v>477</v>
      </c>
      <c r="J96" s="61">
        <f>SUM(J97:J99)</f>
        <v>575</v>
      </c>
      <c r="K96" s="61">
        <f>J104</f>
        <v>541</v>
      </c>
      <c r="L96" s="40" t="str">
        <f>B104</f>
        <v>Egesten Metallehitused</v>
      </c>
      <c r="M96" s="41">
        <f>SUM(M97:M99)</f>
        <v>447</v>
      </c>
      <c r="N96" s="65">
        <f>SUM(N97:N99)</f>
        <v>545</v>
      </c>
      <c r="O96" s="61">
        <f>N100</f>
        <v>551</v>
      </c>
      <c r="P96" s="40" t="str">
        <f>B100</f>
        <v>Assar</v>
      </c>
      <c r="Q96" s="41">
        <f>SUM(Q97:Q99)</f>
        <v>515</v>
      </c>
      <c r="R96" s="36">
        <f>SUM(R97:R99)</f>
        <v>613</v>
      </c>
      <c r="S96" s="61">
        <f>R112</f>
        <v>474</v>
      </c>
      <c r="T96" s="40" t="str">
        <f>B112</f>
        <v>Ametikool</v>
      </c>
      <c r="U96" s="41">
        <f>SUM(U97:U99)</f>
        <v>452</v>
      </c>
      <c r="V96" s="63">
        <f>SUM(V97:V99)</f>
        <v>550</v>
      </c>
      <c r="W96" s="61">
        <f>V92</f>
        <v>445</v>
      </c>
      <c r="X96" s="40" t="str">
        <f>B92</f>
        <v>Team 29</v>
      </c>
      <c r="Y96" s="43">
        <f>F96+J96+N96+R96+V96</f>
        <v>2788</v>
      </c>
      <c r="Z96" s="41">
        <f>SUM(Z97:Z99)</f>
        <v>2298</v>
      </c>
      <c r="AA96" s="64">
        <f>AVERAGE(AA97,AA98,AA99)</f>
        <v>185.86666666666667</v>
      </c>
      <c r="AB96" s="45">
        <f>AVERAGE(AB97,AB98,AB99)</f>
        <v>153.20000000000002</v>
      </c>
      <c r="AC96" s="663">
        <f>G97+K97+O97+S97+W97</f>
        <v>4</v>
      </c>
    </row>
    <row r="97" spans="2:29" s="46" customFormat="1" ht="15.75" x14ac:dyDescent="0.2">
      <c r="B97" s="680" t="s">
        <v>59</v>
      </c>
      <c r="C97" s="681"/>
      <c r="D97" s="47">
        <v>53</v>
      </c>
      <c r="E97" s="48">
        <v>131</v>
      </c>
      <c r="F97" s="49">
        <f>D97+E97</f>
        <v>184</v>
      </c>
      <c r="G97" s="668">
        <v>1</v>
      </c>
      <c r="H97" s="669"/>
      <c r="I97" s="50">
        <v>144</v>
      </c>
      <c r="J97" s="51">
        <f>I97+D97</f>
        <v>197</v>
      </c>
      <c r="K97" s="668">
        <v>1</v>
      </c>
      <c r="L97" s="669"/>
      <c r="M97" s="50">
        <v>114</v>
      </c>
      <c r="N97" s="51">
        <f>M97+D97</f>
        <v>167</v>
      </c>
      <c r="O97" s="668">
        <v>0</v>
      </c>
      <c r="P97" s="669"/>
      <c r="Q97" s="50">
        <v>164</v>
      </c>
      <c r="R97" s="49">
        <f>Q97+D97</f>
        <v>217</v>
      </c>
      <c r="S97" s="668">
        <v>1</v>
      </c>
      <c r="T97" s="669"/>
      <c r="U97" s="50">
        <v>131</v>
      </c>
      <c r="V97" s="49">
        <f>U97+D97</f>
        <v>184</v>
      </c>
      <c r="W97" s="668">
        <v>1</v>
      </c>
      <c r="X97" s="669"/>
      <c r="Y97" s="51">
        <f t="shared" ref="Y97:Y115" si="4">F97+J97+N97+R97+V97</f>
        <v>949</v>
      </c>
      <c r="Z97" s="50">
        <f>E97+I97+M97+Q97+U97</f>
        <v>684</v>
      </c>
      <c r="AA97" s="52">
        <f>AVERAGE(F97,J97,N97,R97,V97)</f>
        <v>189.8</v>
      </c>
      <c r="AB97" s="53">
        <f>AVERAGE(F97,J97,N97,R97,V97)-D97</f>
        <v>136.80000000000001</v>
      </c>
      <c r="AC97" s="664"/>
    </row>
    <row r="98" spans="2:29" s="46" customFormat="1" ht="15.75" x14ac:dyDescent="0.2">
      <c r="B98" s="680" t="s">
        <v>38</v>
      </c>
      <c r="C98" s="681"/>
      <c r="D98" s="47">
        <v>32</v>
      </c>
      <c r="E98" s="48">
        <v>140</v>
      </c>
      <c r="F98" s="49">
        <f>D98+E98</f>
        <v>172</v>
      </c>
      <c r="G98" s="670"/>
      <c r="H98" s="671"/>
      <c r="I98" s="50">
        <v>159</v>
      </c>
      <c r="J98" s="51">
        <f>I98+D98</f>
        <v>191</v>
      </c>
      <c r="K98" s="670"/>
      <c r="L98" s="671"/>
      <c r="M98" s="50">
        <v>175</v>
      </c>
      <c r="N98" s="51">
        <f>M98+D98</f>
        <v>207</v>
      </c>
      <c r="O98" s="670"/>
      <c r="P98" s="671"/>
      <c r="Q98" s="48">
        <v>173</v>
      </c>
      <c r="R98" s="49">
        <f>Q98+D98</f>
        <v>205</v>
      </c>
      <c r="S98" s="670"/>
      <c r="T98" s="671"/>
      <c r="U98" s="48">
        <v>149</v>
      </c>
      <c r="V98" s="49">
        <f>U98+D98</f>
        <v>181</v>
      </c>
      <c r="W98" s="670"/>
      <c r="X98" s="671"/>
      <c r="Y98" s="51">
        <f t="shared" si="4"/>
        <v>956</v>
      </c>
      <c r="Z98" s="50">
        <f>E98+I98+M98+Q98+U98</f>
        <v>796</v>
      </c>
      <c r="AA98" s="52">
        <f>AVERAGE(F98,J98,N98,R98,V98)</f>
        <v>191.2</v>
      </c>
      <c r="AB98" s="53">
        <f>AVERAGE(F98,J98,N98,R98,V98)-D98</f>
        <v>159.19999999999999</v>
      </c>
      <c r="AC98" s="664"/>
    </row>
    <row r="99" spans="2:29" s="46" customFormat="1" thickBot="1" x14ac:dyDescent="0.25">
      <c r="B99" s="682" t="s">
        <v>39</v>
      </c>
      <c r="C99" s="683"/>
      <c r="D99" s="54">
        <v>13</v>
      </c>
      <c r="E99" s="55">
        <v>136</v>
      </c>
      <c r="F99" s="49">
        <f>D99+E99</f>
        <v>149</v>
      </c>
      <c r="G99" s="672"/>
      <c r="H99" s="673"/>
      <c r="I99" s="56">
        <v>174</v>
      </c>
      <c r="J99" s="51">
        <f>I99+D99</f>
        <v>187</v>
      </c>
      <c r="K99" s="672"/>
      <c r="L99" s="673"/>
      <c r="M99" s="50">
        <v>158</v>
      </c>
      <c r="N99" s="51">
        <f>M99+D99</f>
        <v>171</v>
      </c>
      <c r="O99" s="672"/>
      <c r="P99" s="673"/>
      <c r="Q99" s="48">
        <v>178</v>
      </c>
      <c r="R99" s="49">
        <f>Q99+D99</f>
        <v>191</v>
      </c>
      <c r="S99" s="672"/>
      <c r="T99" s="673"/>
      <c r="U99" s="48">
        <v>172</v>
      </c>
      <c r="V99" s="49">
        <f>U99+D99</f>
        <v>185</v>
      </c>
      <c r="W99" s="672"/>
      <c r="X99" s="673"/>
      <c r="Y99" s="57">
        <f t="shared" si="4"/>
        <v>883</v>
      </c>
      <c r="Z99" s="56">
        <f>E99+I99+M99+Q99+U99</f>
        <v>818</v>
      </c>
      <c r="AA99" s="58">
        <f>AVERAGE(F99,J99,N99,R99,V99)</f>
        <v>176.6</v>
      </c>
      <c r="AB99" s="59">
        <f>AVERAGE(F99,J99,N99,R99,V99)-D99</f>
        <v>163.6</v>
      </c>
      <c r="AC99" s="665"/>
    </row>
    <row r="100" spans="2:29" s="46" customFormat="1" ht="60.75" customHeight="1" x14ac:dyDescent="0.2">
      <c r="B100" s="749" t="s">
        <v>54</v>
      </c>
      <c r="C100" s="750"/>
      <c r="D100" s="60">
        <f>SUM(D101:D103)</f>
        <v>97</v>
      </c>
      <c r="E100" s="34">
        <f>SUM(E101:E103)</f>
        <v>551</v>
      </c>
      <c r="F100" s="61">
        <f>SUM(F101:F103)</f>
        <v>648</v>
      </c>
      <c r="G100" s="61">
        <f>F104</f>
        <v>644</v>
      </c>
      <c r="H100" s="40" t="str">
        <f>B104</f>
        <v>Egesten Metallehitused</v>
      </c>
      <c r="I100" s="62">
        <f>SUM(I101:I103)</f>
        <v>430</v>
      </c>
      <c r="J100" s="61">
        <f>SUM(J101:J103)</f>
        <v>527</v>
      </c>
      <c r="K100" s="61">
        <f>J112</f>
        <v>439</v>
      </c>
      <c r="L100" s="40" t="str">
        <f>B112</f>
        <v>Ametikool</v>
      </c>
      <c r="M100" s="41">
        <f>SUM(M101:M103)</f>
        <v>454</v>
      </c>
      <c r="N100" s="65">
        <f>SUM(N101:N103)</f>
        <v>551</v>
      </c>
      <c r="O100" s="61">
        <f>N96</f>
        <v>545</v>
      </c>
      <c r="P100" s="40" t="str">
        <f>B96</f>
        <v>Latestoil</v>
      </c>
      <c r="Q100" s="41">
        <f>SUM(Q101:Q103)</f>
        <v>437</v>
      </c>
      <c r="R100" s="63">
        <f>SUM(R101:R103)</f>
        <v>534</v>
      </c>
      <c r="S100" s="61">
        <f>R92</f>
        <v>500</v>
      </c>
      <c r="T100" s="40" t="str">
        <f>B92</f>
        <v>Team 29</v>
      </c>
      <c r="U100" s="41">
        <f>SUM(U101:U103)</f>
        <v>420</v>
      </c>
      <c r="V100" s="65">
        <f>SUM(V101:V103)</f>
        <v>517</v>
      </c>
      <c r="W100" s="61">
        <f>V108</f>
        <v>541</v>
      </c>
      <c r="X100" s="40" t="str">
        <f>B108</f>
        <v>HAT-auto</v>
      </c>
      <c r="Y100" s="43">
        <f t="shared" si="4"/>
        <v>2777</v>
      </c>
      <c r="Z100" s="41">
        <f>SUM(Z101:Z103)</f>
        <v>2292</v>
      </c>
      <c r="AA100" s="64">
        <f>AVERAGE(AA101,AA102,AA103)</f>
        <v>185.13333333333333</v>
      </c>
      <c r="AB100" s="45">
        <f>AVERAGE(AB101,AB102,AB103)</f>
        <v>152.79999999999998</v>
      </c>
      <c r="AC100" s="663">
        <f>G101+K101+O101+S101+W101</f>
        <v>4</v>
      </c>
    </row>
    <row r="101" spans="2:29" s="46" customFormat="1" ht="15.75" x14ac:dyDescent="0.2">
      <c r="B101" s="719" t="s">
        <v>29</v>
      </c>
      <c r="C101" s="720"/>
      <c r="D101" s="47">
        <v>38</v>
      </c>
      <c r="E101" s="48">
        <v>181</v>
      </c>
      <c r="F101" s="49">
        <f>D101+E101</f>
        <v>219</v>
      </c>
      <c r="G101" s="668">
        <v>1</v>
      </c>
      <c r="H101" s="669"/>
      <c r="I101" s="50">
        <v>113</v>
      </c>
      <c r="J101" s="51">
        <f>I101+D101</f>
        <v>151</v>
      </c>
      <c r="K101" s="668">
        <v>1</v>
      </c>
      <c r="L101" s="669"/>
      <c r="M101" s="50">
        <v>151</v>
      </c>
      <c r="N101" s="51">
        <f>M101+D101</f>
        <v>189</v>
      </c>
      <c r="O101" s="668">
        <v>1</v>
      </c>
      <c r="P101" s="669"/>
      <c r="Q101" s="50">
        <v>136</v>
      </c>
      <c r="R101" s="49">
        <f>Q101+D101</f>
        <v>174</v>
      </c>
      <c r="S101" s="668">
        <v>1</v>
      </c>
      <c r="T101" s="669"/>
      <c r="U101" s="50">
        <v>149</v>
      </c>
      <c r="V101" s="49">
        <f>U101+D101</f>
        <v>187</v>
      </c>
      <c r="W101" s="668">
        <v>0</v>
      </c>
      <c r="X101" s="669"/>
      <c r="Y101" s="51">
        <f t="shared" si="4"/>
        <v>920</v>
      </c>
      <c r="Z101" s="50">
        <f>E101+I101+M101+Q101+U101</f>
        <v>730</v>
      </c>
      <c r="AA101" s="52">
        <f>AVERAGE(F101,J101,N101,R101,V101)</f>
        <v>184</v>
      </c>
      <c r="AB101" s="53">
        <f>AVERAGE(F101,J101,N101,R101,V101)-D101</f>
        <v>146</v>
      </c>
      <c r="AC101" s="664"/>
    </row>
    <row r="102" spans="2:29" s="46" customFormat="1" ht="15.75" x14ac:dyDescent="0.2">
      <c r="B102" s="719" t="s">
        <v>28</v>
      </c>
      <c r="C102" s="720"/>
      <c r="D102" s="47">
        <v>50</v>
      </c>
      <c r="E102" s="48">
        <v>137</v>
      </c>
      <c r="F102" s="49">
        <f>D102+E102</f>
        <v>187</v>
      </c>
      <c r="G102" s="670"/>
      <c r="H102" s="671"/>
      <c r="I102" s="48">
        <v>178</v>
      </c>
      <c r="J102" s="51">
        <f>I102+D102</f>
        <v>228</v>
      </c>
      <c r="K102" s="670"/>
      <c r="L102" s="671"/>
      <c r="M102" s="48">
        <v>136</v>
      </c>
      <c r="N102" s="51">
        <f>M102+D102</f>
        <v>186</v>
      </c>
      <c r="O102" s="670"/>
      <c r="P102" s="671"/>
      <c r="Q102" s="48">
        <v>160</v>
      </c>
      <c r="R102" s="49">
        <f>Q102+D102</f>
        <v>210</v>
      </c>
      <c r="S102" s="670"/>
      <c r="T102" s="671"/>
      <c r="U102" s="48">
        <v>111</v>
      </c>
      <c r="V102" s="49">
        <f>U102+D102</f>
        <v>161</v>
      </c>
      <c r="W102" s="670"/>
      <c r="X102" s="671"/>
      <c r="Y102" s="51">
        <f t="shared" si="4"/>
        <v>972</v>
      </c>
      <c r="Z102" s="50">
        <f>E102+I102+M102+Q102+U102</f>
        <v>722</v>
      </c>
      <c r="AA102" s="52">
        <f>AVERAGE(F102,J102,N102,R102,V102)</f>
        <v>194.4</v>
      </c>
      <c r="AB102" s="53">
        <f>AVERAGE(F102,J102,N102,R102,V102)-D102</f>
        <v>144.4</v>
      </c>
      <c r="AC102" s="664"/>
    </row>
    <row r="103" spans="2:29" s="46" customFormat="1" thickBot="1" x14ac:dyDescent="0.25">
      <c r="B103" s="721" t="s">
        <v>58</v>
      </c>
      <c r="C103" s="722"/>
      <c r="D103" s="54">
        <v>9</v>
      </c>
      <c r="E103" s="55">
        <v>233</v>
      </c>
      <c r="F103" s="49">
        <f>D103+E103</f>
        <v>242</v>
      </c>
      <c r="G103" s="672"/>
      <c r="H103" s="673"/>
      <c r="I103" s="48">
        <v>139</v>
      </c>
      <c r="J103" s="51">
        <f>I103+D103</f>
        <v>148</v>
      </c>
      <c r="K103" s="672"/>
      <c r="L103" s="673"/>
      <c r="M103" s="48">
        <v>167</v>
      </c>
      <c r="N103" s="51">
        <f>M103+D103</f>
        <v>176</v>
      </c>
      <c r="O103" s="672"/>
      <c r="P103" s="673"/>
      <c r="Q103" s="48">
        <v>141</v>
      </c>
      <c r="R103" s="49">
        <f>Q103+D103</f>
        <v>150</v>
      </c>
      <c r="S103" s="672"/>
      <c r="T103" s="673"/>
      <c r="U103" s="48">
        <v>160</v>
      </c>
      <c r="V103" s="49">
        <f>U103+D103</f>
        <v>169</v>
      </c>
      <c r="W103" s="672"/>
      <c r="X103" s="673"/>
      <c r="Y103" s="57">
        <f t="shared" si="4"/>
        <v>885</v>
      </c>
      <c r="Z103" s="56">
        <f>E103+I103+M103+Q103+U103</f>
        <v>840</v>
      </c>
      <c r="AA103" s="58">
        <f>AVERAGE(F103,J103,N103,R103,V103)</f>
        <v>177</v>
      </c>
      <c r="AB103" s="59">
        <f>AVERAGE(F103,J103,N103,R103,V103)-D103</f>
        <v>168</v>
      </c>
      <c r="AC103" s="665"/>
    </row>
    <row r="104" spans="2:29" s="46" customFormat="1" ht="48.75" customHeight="1" thickBot="1" x14ac:dyDescent="0.25">
      <c r="B104" s="690" t="s">
        <v>25</v>
      </c>
      <c r="C104" s="691"/>
      <c r="D104" s="60">
        <f>SUM(D105:D107)</f>
        <v>116</v>
      </c>
      <c r="E104" s="34">
        <f>SUM(E105:E107)</f>
        <v>528</v>
      </c>
      <c r="F104" s="61">
        <f>SUM(F105:F107)</f>
        <v>644</v>
      </c>
      <c r="G104" s="61">
        <f>F100</f>
        <v>648</v>
      </c>
      <c r="H104" s="40" t="str">
        <f>B100</f>
        <v>Assar</v>
      </c>
      <c r="I104" s="66">
        <f>SUM(I105:I107)</f>
        <v>425</v>
      </c>
      <c r="J104" s="61">
        <f>SUM(J105:J107)</f>
        <v>541</v>
      </c>
      <c r="K104" s="61">
        <f>J96</f>
        <v>575</v>
      </c>
      <c r="L104" s="40" t="str">
        <f>B96</f>
        <v>Latestoil</v>
      </c>
      <c r="M104" s="42">
        <f>SUM(M105:M107)</f>
        <v>476</v>
      </c>
      <c r="N104" s="63">
        <f>SUM(N105:N107)</f>
        <v>592</v>
      </c>
      <c r="O104" s="61">
        <f>N92</f>
        <v>473</v>
      </c>
      <c r="P104" s="40" t="str">
        <f>B92</f>
        <v>Team 29</v>
      </c>
      <c r="Q104" s="41">
        <f>SUM(Q105:Q107)</f>
        <v>402</v>
      </c>
      <c r="R104" s="63">
        <f>SUM(R105:R107)</f>
        <v>518</v>
      </c>
      <c r="S104" s="61">
        <f>R108</f>
        <v>589</v>
      </c>
      <c r="T104" s="40" t="str">
        <f>B108</f>
        <v>HAT-auto</v>
      </c>
      <c r="U104" s="41">
        <f>SUM(U105:U107)</f>
        <v>393</v>
      </c>
      <c r="V104" s="63">
        <f>SUM(V105:V107)</f>
        <v>509</v>
      </c>
      <c r="W104" s="61">
        <f>V112</f>
        <v>422</v>
      </c>
      <c r="X104" s="40" t="str">
        <f>B112</f>
        <v>Ametikool</v>
      </c>
      <c r="Y104" s="43">
        <f t="shared" si="4"/>
        <v>2804</v>
      </c>
      <c r="Z104" s="41">
        <f>SUM(Z105:Z107)</f>
        <v>2224</v>
      </c>
      <c r="AA104" s="64">
        <f>AVERAGE(AA105,AA106,AA107)</f>
        <v>186.93333333333331</v>
      </c>
      <c r="AB104" s="45">
        <f>AVERAGE(AB105,AB106,AB107)</f>
        <v>148.26666666666668</v>
      </c>
      <c r="AC104" s="663">
        <f>G105+K105+O105+S105+W105</f>
        <v>2</v>
      </c>
    </row>
    <row r="105" spans="2:29" s="46" customFormat="1" ht="15.75" x14ac:dyDescent="0.2">
      <c r="B105" s="692" t="s">
        <v>82</v>
      </c>
      <c r="C105" s="693"/>
      <c r="D105" s="47">
        <v>5</v>
      </c>
      <c r="E105" s="48">
        <v>213</v>
      </c>
      <c r="F105" s="49">
        <f>D105+E105</f>
        <v>218</v>
      </c>
      <c r="G105" s="668">
        <v>0</v>
      </c>
      <c r="H105" s="669"/>
      <c r="I105" s="50">
        <v>160</v>
      </c>
      <c r="J105" s="51">
        <f>I105+D105</f>
        <v>165</v>
      </c>
      <c r="K105" s="668">
        <v>0</v>
      </c>
      <c r="L105" s="669"/>
      <c r="M105" s="50">
        <v>214</v>
      </c>
      <c r="N105" s="51">
        <f>M105+D105</f>
        <v>219</v>
      </c>
      <c r="O105" s="668">
        <v>1</v>
      </c>
      <c r="P105" s="669"/>
      <c r="Q105" s="50">
        <v>136</v>
      </c>
      <c r="R105" s="49">
        <f>Q105+D105</f>
        <v>141</v>
      </c>
      <c r="S105" s="668">
        <v>0</v>
      </c>
      <c r="T105" s="669"/>
      <c r="U105" s="50">
        <v>162</v>
      </c>
      <c r="V105" s="49">
        <f>U105+D105</f>
        <v>167</v>
      </c>
      <c r="W105" s="668">
        <v>1</v>
      </c>
      <c r="X105" s="669"/>
      <c r="Y105" s="51">
        <f t="shared" si="4"/>
        <v>910</v>
      </c>
      <c r="Z105" s="50">
        <f>E105+I105+M105+Q105+U105</f>
        <v>885</v>
      </c>
      <c r="AA105" s="52">
        <f>AVERAGE(F105,J105,N105,R105,V105)</f>
        <v>182</v>
      </c>
      <c r="AB105" s="53">
        <f>AVERAGE(F105,J105,N105,R105,V105)-D105</f>
        <v>177</v>
      </c>
      <c r="AC105" s="664"/>
    </row>
    <row r="106" spans="2:29" s="46" customFormat="1" ht="15.75" x14ac:dyDescent="0.2">
      <c r="B106" s="694" t="s">
        <v>26</v>
      </c>
      <c r="C106" s="695"/>
      <c r="D106" s="71">
        <v>51</v>
      </c>
      <c r="E106" s="48">
        <v>185</v>
      </c>
      <c r="F106" s="49">
        <f>D106+E106</f>
        <v>236</v>
      </c>
      <c r="G106" s="670"/>
      <c r="H106" s="671"/>
      <c r="I106" s="48">
        <v>148</v>
      </c>
      <c r="J106" s="51">
        <f>I106+D106</f>
        <v>199</v>
      </c>
      <c r="K106" s="670"/>
      <c r="L106" s="671"/>
      <c r="M106" s="48">
        <v>166</v>
      </c>
      <c r="N106" s="51">
        <f>M106+D106</f>
        <v>217</v>
      </c>
      <c r="O106" s="670"/>
      <c r="P106" s="671"/>
      <c r="Q106" s="48">
        <v>141</v>
      </c>
      <c r="R106" s="49">
        <f>Q106+D106</f>
        <v>192</v>
      </c>
      <c r="S106" s="670"/>
      <c r="T106" s="671"/>
      <c r="U106" s="48">
        <v>133</v>
      </c>
      <c r="V106" s="49">
        <f>U106+D106</f>
        <v>184</v>
      </c>
      <c r="W106" s="670"/>
      <c r="X106" s="671"/>
      <c r="Y106" s="51">
        <f t="shared" si="4"/>
        <v>1028</v>
      </c>
      <c r="Z106" s="50">
        <f>E106+I106+M106+Q106+U106</f>
        <v>773</v>
      </c>
      <c r="AA106" s="52">
        <f>AVERAGE(F106,J106,N106,R106,V106)</f>
        <v>205.6</v>
      </c>
      <c r="AB106" s="53">
        <f>AVERAGE(F106,J106,N106,R106,V106)-D106</f>
        <v>154.6</v>
      </c>
      <c r="AC106" s="664"/>
    </row>
    <row r="107" spans="2:29" s="46" customFormat="1" thickBot="1" x14ac:dyDescent="0.25">
      <c r="B107" s="682" t="s">
        <v>83</v>
      </c>
      <c r="C107" s="683"/>
      <c r="D107" s="54">
        <v>60</v>
      </c>
      <c r="E107" s="55">
        <v>130</v>
      </c>
      <c r="F107" s="49">
        <f>D107+E107</f>
        <v>190</v>
      </c>
      <c r="G107" s="672"/>
      <c r="H107" s="673"/>
      <c r="I107" s="48">
        <v>117</v>
      </c>
      <c r="J107" s="51">
        <f>I107+D107</f>
        <v>177</v>
      </c>
      <c r="K107" s="672"/>
      <c r="L107" s="673"/>
      <c r="M107" s="48">
        <v>96</v>
      </c>
      <c r="N107" s="51">
        <f>M107+D107</f>
        <v>156</v>
      </c>
      <c r="O107" s="672"/>
      <c r="P107" s="673"/>
      <c r="Q107" s="48">
        <v>125</v>
      </c>
      <c r="R107" s="49">
        <f>Q107+D107</f>
        <v>185</v>
      </c>
      <c r="S107" s="672"/>
      <c r="T107" s="673"/>
      <c r="U107" s="48">
        <v>98</v>
      </c>
      <c r="V107" s="49">
        <f>U107+D107</f>
        <v>158</v>
      </c>
      <c r="W107" s="672"/>
      <c r="X107" s="673"/>
      <c r="Y107" s="57">
        <f t="shared" si="4"/>
        <v>866</v>
      </c>
      <c r="Z107" s="56">
        <f>E107+I107+M107+Q107+U107</f>
        <v>566</v>
      </c>
      <c r="AA107" s="58">
        <f>AVERAGE(F107,J107,N107,R107,V107)</f>
        <v>173.2</v>
      </c>
      <c r="AB107" s="59">
        <f>AVERAGE(F107,J107,N107,R107,V107)-D107</f>
        <v>113.19999999999999</v>
      </c>
      <c r="AC107" s="665"/>
    </row>
    <row r="108" spans="2:29" s="46" customFormat="1" ht="48.75" customHeight="1" x14ac:dyDescent="0.2">
      <c r="B108" s="712" t="s">
        <v>35</v>
      </c>
      <c r="C108" s="713"/>
      <c r="D108" s="33">
        <f>SUM(D109:D111)</f>
        <v>142</v>
      </c>
      <c r="E108" s="34">
        <f>SUM(E109:E111)</f>
        <v>359</v>
      </c>
      <c r="F108" s="61">
        <f>SUM(F109:F111)</f>
        <v>501</v>
      </c>
      <c r="G108" s="61">
        <f>F96</f>
        <v>505</v>
      </c>
      <c r="H108" s="40" t="str">
        <f>B96</f>
        <v>Latestoil</v>
      </c>
      <c r="I108" s="62">
        <f>SUM(I109:I111)</f>
        <v>383</v>
      </c>
      <c r="J108" s="61">
        <f>SUM(J109:J111)</f>
        <v>525</v>
      </c>
      <c r="K108" s="61">
        <f>J92</f>
        <v>468</v>
      </c>
      <c r="L108" s="40" t="str">
        <f>B92</f>
        <v>Team 29</v>
      </c>
      <c r="M108" s="41">
        <f>SUM(M109:M111)</f>
        <v>405</v>
      </c>
      <c r="N108" s="65">
        <f>SUM(N109:N111)</f>
        <v>547</v>
      </c>
      <c r="O108" s="61">
        <f>N112</f>
        <v>536</v>
      </c>
      <c r="P108" s="40" t="str">
        <f>B112</f>
        <v>Ametikool</v>
      </c>
      <c r="Q108" s="41">
        <f>SUM(Q109:Q111)</f>
        <v>447</v>
      </c>
      <c r="R108" s="65">
        <f>SUM(R109:R111)</f>
        <v>589</v>
      </c>
      <c r="S108" s="61">
        <f>R104</f>
        <v>518</v>
      </c>
      <c r="T108" s="40" t="str">
        <f>B104</f>
        <v>Egesten Metallehitused</v>
      </c>
      <c r="U108" s="41">
        <f>SUM(U109:U111)</f>
        <v>399</v>
      </c>
      <c r="V108" s="65">
        <f>SUM(V109:V111)</f>
        <v>541</v>
      </c>
      <c r="W108" s="61">
        <f>V100</f>
        <v>517</v>
      </c>
      <c r="X108" s="40" t="str">
        <f>B100</f>
        <v>Assar</v>
      </c>
      <c r="Y108" s="43">
        <f t="shared" si="4"/>
        <v>2703</v>
      </c>
      <c r="Z108" s="41">
        <f>SUM(Z109:Z111)</f>
        <v>1993</v>
      </c>
      <c r="AA108" s="64">
        <f>AVERAGE(AA109,AA110,AA111)</f>
        <v>180.19999999999996</v>
      </c>
      <c r="AB108" s="45">
        <f>AVERAGE(AB109,AB110,AB111)</f>
        <v>132.86666666666667</v>
      </c>
      <c r="AC108" s="663">
        <f>G109+K109+O109+S109+W109</f>
        <v>4</v>
      </c>
    </row>
    <row r="109" spans="2:29" s="46" customFormat="1" ht="15.75" x14ac:dyDescent="0.2">
      <c r="B109" s="680" t="s">
        <v>36</v>
      </c>
      <c r="C109" s="681"/>
      <c r="D109" s="47">
        <v>49</v>
      </c>
      <c r="E109" s="48">
        <v>128</v>
      </c>
      <c r="F109" s="49">
        <f>D109+E109</f>
        <v>177</v>
      </c>
      <c r="G109" s="668">
        <v>0</v>
      </c>
      <c r="H109" s="669"/>
      <c r="I109" s="50">
        <v>148</v>
      </c>
      <c r="J109" s="51">
        <f>I109+D109</f>
        <v>197</v>
      </c>
      <c r="K109" s="668">
        <v>1</v>
      </c>
      <c r="L109" s="669"/>
      <c r="M109" s="50">
        <v>125</v>
      </c>
      <c r="N109" s="51">
        <f>M109+D109</f>
        <v>174</v>
      </c>
      <c r="O109" s="668">
        <v>1</v>
      </c>
      <c r="P109" s="669"/>
      <c r="Q109" s="50">
        <v>129</v>
      </c>
      <c r="R109" s="49">
        <f>Q109+D109</f>
        <v>178</v>
      </c>
      <c r="S109" s="668">
        <v>1</v>
      </c>
      <c r="T109" s="669"/>
      <c r="U109" s="50">
        <v>161</v>
      </c>
      <c r="V109" s="49">
        <f>U109+D109</f>
        <v>210</v>
      </c>
      <c r="W109" s="668">
        <v>1</v>
      </c>
      <c r="X109" s="669"/>
      <c r="Y109" s="51">
        <f t="shared" si="4"/>
        <v>936</v>
      </c>
      <c r="Z109" s="50">
        <f>E109+I109+M109+Q109+U109</f>
        <v>691</v>
      </c>
      <c r="AA109" s="52">
        <f>AVERAGE(F109,J109,N109,R109,V109)</f>
        <v>187.2</v>
      </c>
      <c r="AB109" s="53">
        <f>AVERAGE(F109,J109,N109,R109,V109)-D109</f>
        <v>138.19999999999999</v>
      </c>
      <c r="AC109" s="664"/>
    </row>
    <row r="110" spans="2:29" s="46" customFormat="1" ht="15.75" x14ac:dyDescent="0.2">
      <c r="B110" s="680" t="s">
        <v>86</v>
      </c>
      <c r="C110" s="681"/>
      <c r="D110" s="47">
        <v>54</v>
      </c>
      <c r="E110" s="48">
        <v>118</v>
      </c>
      <c r="F110" s="49">
        <f>D110+E110</f>
        <v>172</v>
      </c>
      <c r="G110" s="670"/>
      <c r="H110" s="671"/>
      <c r="I110" s="48">
        <v>103</v>
      </c>
      <c r="J110" s="51">
        <f>I110+D110</f>
        <v>157</v>
      </c>
      <c r="K110" s="670"/>
      <c r="L110" s="671"/>
      <c r="M110" s="48">
        <v>134</v>
      </c>
      <c r="N110" s="51">
        <f>M110+D110</f>
        <v>188</v>
      </c>
      <c r="O110" s="670"/>
      <c r="P110" s="671"/>
      <c r="Q110" s="48">
        <v>128</v>
      </c>
      <c r="R110" s="49">
        <f>Q110+D110</f>
        <v>182</v>
      </c>
      <c r="S110" s="670"/>
      <c r="T110" s="671"/>
      <c r="U110" s="48">
        <v>105</v>
      </c>
      <c r="V110" s="49">
        <f>U110+D110</f>
        <v>159</v>
      </c>
      <c r="W110" s="670"/>
      <c r="X110" s="671"/>
      <c r="Y110" s="51">
        <f t="shared" si="4"/>
        <v>858</v>
      </c>
      <c r="Z110" s="50">
        <f>E110+I110+M110+Q110+U110</f>
        <v>588</v>
      </c>
      <c r="AA110" s="52">
        <f>AVERAGE(F110,J110,N110,R110,V110)</f>
        <v>171.6</v>
      </c>
      <c r="AB110" s="53">
        <f>AVERAGE(F110,J110,N110,R110,V110)-D110</f>
        <v>117.6</v>
      </c>
      <c r="AC110" s="664"/>
    </row>
    <row r="111" spans="2:29" s="46" customFormat="1" thickBot="1" x14ac:dyDescent="0.25">
      <c r="B111" s="714" t="s">
        <v>57</v>
      </c>
      <c r="C111" s="715"/>
      <c r="D111" s="54">
        <v>39</v>
      </c>
      <c r="E111" s="55">
        <v>113</v>
      </c>
      <c r="F111" s="49">
        <f>D111+E111</f>
        <v>152</v>
      </c>
      <c r="G111" s="672"/>
      <c r="H111" s="673"/>
      <c r="I111" s="48">
        <v>132</v>
      </c>
      <c r="J111" s="51">
        <f>I111+D111</f>
        <v>171</v>
      </c>
      <c r="K111" s="672"/>
      <c r="L111" s="673"/>
      <c r="M111" s="48">
        <v>146</v>
      </c>
      <c r="N111" s="51">
        <f>M111+D111</f>
        <v>185</v>
      </c>
      <c r="O111" s="672"/>
      <c r="P111" s="673"/>
      <c r="Q111" s="48">
        <v>190</v>
      </c>
      <c r="R111" s="49">
        <f>Q111+D111</f>
        <v>229</v>
      </c>
      <c r="S111" s="672"/>
      <c r="T111" s="673"/>
      <c r="U111" s="48">
        <v>133</v>
      </c>
      <c r="V111" s="49">
        <f>U111+D111</f>
        <v>172</v>
      </c>
      <c r="W111" s="672"/>
      <c r="X111" s="673"/>
      <c r="Y111" s="57">
        <f t="shared" si="4"/>
        <v>909</v>
      </c>
      <c r="Z111" s="56">
        <f>E111+I111+M111+Q111+U111</f>
        <v>714</v>
      </c>
      <c r="AA111" s="58">
        <f>AVERAGE(F111,J111,N111,R111,V111)</f>
        <v>181.8</v>
      </c>
      <c r="AB111" s="59">
        <f>AVERAGE(F111,J111,N111,R111,V111)-D111</f>
        <v>142.80000000000001</v>
      </c>
      <c r="AC111" s="665"/>
    </row>
    <row r="112" spans="2:29" s="46" customFormat="1" ht="48.75" customHeight="1" x14ac:dyDescent="0.2">
      <c r="B112" s="740" t="s">
        <v>22</v>
      </c>
      <c r="C112" s="741"/>
      <c r="D112" s="67">
        <f>SUM(D113:D115)</f>
        <v>180</v>
      </c>
      <c r="E112" s="34">
        <f>SUM(E113:E115)</f>
        <v>273</v>
      </c>
      <c r="F112" s="61">
        <f>SUM(F113:F115)</f>
        <v>453</v>
      </c>
      <c r="G112" s="61">
        <f>F92</f>
        <v>498</v>
      </c>
      <c r="H112" s="40" t="str">
        <f>B92</f>
        <v>Team 29</v>
      </c>
      <c r="I112" s="62">
        <f>SUM(I113:I115)</f>
        <v>259</v>
      </c>
      <c r="J112" s="61">
        <f>SUM(J113:J115)</f>
        <v>439</v>
      </c>
      <c r="K112" s="61">
        <f>J100</f>
        <v>527</v>
      </c>
      <c r="L112" s="40" t="str">
        <f>B100</f>
        <v>Assar</v>
      </c>
      <c r="M112" s="42">
        <f>SUM(M113:M115)</f>
        <v>356</v>
      </c>
      <c r="N112" s="63">
        <f>SUM(N113:N115)</f>
        <v>536</v>
      </c>
      <c r="O112" s="61">
        <f>N108</f>
        <v>547</v>
      </c>
      <c r="P112" s="40" t="str">
        <f>B108</f>
        <v>HAT-auto</v>
      </c>
      <c r="Q112" s="41">
        <f>SUM(Q113:Q115)</f>
        <v>294</v>
      </c>
      <c r="R112" s="63">
        <f>SUM(R113:R115)</f>
        <v>474</v>
      </c>
      <c r="S112" s="61">
        <f>R96</f>
        <v>613</v>
      </c>
      <c r="T112" s="40" t="str">
        <f>B96</f>
        <v>Latestoil</v>
      </c>
      <c r="U112" s="41">
        <f>SUM(U113:U115)</f>
        <v>242</v>
      </c>
      <c r="V112" s="63">
        <f>SUM(V113:V115)</f>
        <v>422</v>
      </c>
      <c r="W112" s="61">
        <f>V104</f>
        <v>509</v>
      </c>
      <c r="X112" s="40" t="str">
        <f>B104</f>
        <v>Egesten Metallehitused</v>
      </c>
      <c r="Y112" s="43">
        <f t="shared" si="4"/>
        <v>2324</v>
      </c>
      <c r="Z112" s="41">
        <f>SUM(Z113:Z115)</f>
        <v>1424</v>
      </c>
      <c r="AA112" s="64">
        <f>AVERAGE(AA113,AA114,AA115)</f>
        <v>154.93333333333337</v>
      </c>
      <c r="AB112" s="45">
        <f>AVERAGE(AB113,AB114,AB115)</f>
        <v>94.933333333333337</v>
      </c>
      <c r="AC112" s="663">
        <f>G113+K113+O113+S113+W113</f>
        <v>0</v>
      </c>
    </row>
    <row r="113" spans="2:29" s="46" customFormat="1" ht="15.75" x14ac:dyDescent="0.2">
      <c r="B113" s="728" t="s">
        <v>84</v>
      </c>
      <c r="C113" s="728"/>
      <c r="D113" s="47">
        <v>60</v>
      </c>
      <c r="E113" s="48">
        <v>70</v>
      </c>
      <c r="F113" s="49">
        <f>D113+E113</f>
        <v>130</v>
      </c>
      <c r="G113" s="668">
        <v>0</v>
      </c>
      <c r="H113" s="669"/>
      <c r="I113" s="50">
        <v>72</v>
      </c>
      <c r="J113" s="51">
        <f>I113+D113</f>
        <v>132</v>
      </c>
      <c r="K113" s="668">
        <v>0</v>
      </c>
      <c r="L113" s="669"/>
      <c r="M113" s="50">
        <v>79</v>
      </c>
      <c r="N113" s="51">
        <f>M113+D113</f>
        <v>139</v>
      </c>
      <c r="O113" s="668">
        <v>0</v>
      </c>
      <c r="P113" s="669"/>
      <c r="Q113" s="50">
        <v>51</v>
      </c>
      <c r="R113" s="49">
        <f>Q113+D113</f>
        <v>111</v>
      </c>
      <c r="S113" s="668">
        <v>0</v>
      </c>
      <c r="T113" s="669"/>
      <c r="U113" s="50">
        <v>35</v>
      </c>
      <c r="V113" s="49">
        <f>U113+D113</f>
        <v>95</v>
      </c>
      <c r="W113" s="668">
        <v>0</v>
      </c>
      <c r="X113" s="669"/>
      <c r="Y113" s="51">
        <f t="shared" si="4"/>
        <v>607</v>
      </c>
      <c r="Z113" s="50">
        <f>E113+I113+M113+Q113+U113</f>
        <v>307</v>
      </c>
      <c r="AA113" s="52">
        <f>AVERAGE(F113,J113,N113,R113,V113)</f>
        <v>121.4</v>
      </c>
      <c r="AB113" s="53">
        <f>AVERAGE(F113,J113,N113,R113,V113)-D113</f>
        <v>61.400000000000006</v>
      </c>
      <c r="AC113" s="664"/>
    </row>
    <row r="114" spans="2:29" s="46" customFormat="1" ht="15.75" x14ac:dyDescent="0.2">
      <c r="B114" s="728" t="s">
        <v>85</v>
      </c>
      <c r="C114" s="728"/>
      <c r="D114" s="47">
        <v>60</v>
      </c>
      <c r="E114" s="48">
        <v>100</v>
      </c>
      <c r="F114" s="49">
        <f>D114+E114</f>
        <v>160</v>
      </c>
      <c r="G114" s="670"/>
      <c r="H114" s="671"/>
      <c r="I114" s="48">
        <v>72</v>
      </c>
      <c r="J114" s="51">
        <f>I114+D114</f>
        <v>132</v>
      </c>
      <c r="K114" s="670"/>
      <c r="L114" s="671"/>
      <c r="M114" s="48">
        <v>166</v>
      </c>
      <c r="N114" s="51">
        <f>M114+D114</f>
        <v>226</v>
      </c>
      <c r="O114" s="670"/>
      <c r="P114" s="671"/>
      <c r="Q114" s="48">
        <v>121</v>
      </c>
      <c r="R114" s="49">
        <f>Q114+D114</f>
        <v>181</v>
      </c>
      <c r="S114" s="670"/>
      <c r="T114" s="671"/>
      <c r="U114" s="48">
        <v>100</v>
      </c>
      <c r="V114" s="49">
        <f>U114+D114</f>
        <v>160</v>
      </c>
      <c r="W114" s="670"/>
      <c r="X114" s="671"/>
      <c r="Y114" s="51">
        <f t="shared" si="4"/>
        <v>859</v>
      </c>
      <c r="Z114" s="50">
        <f>E114+I114+M114+Q114+U114</f>
        <v>559</v>
      </c>
      <c r="AA114" s="52">
        <f>AVERAGE(F114,J114,N114,R114,V114)</f>
        <v>171.8</v>
      </c>
      <c r="AB114" s="53">
        <f>AVERAGE(F114,J114,N114,R114,V114)-D114</f>
        <v>111.80000000000001</v>
      </c>
      <c r="AC114" s="664"/>
    </row>
    <row r="115" spans="2:29" s="46" customFormat="1" thickBot="1" x14ac:dyDescent="0.25">
      <c r="B115" s="729" t="s">
        <v>23</v>
      </c>
      <c r="C115" s="729"/>
      <c r="D115" s="68">
        <v>60</v>
      </c>
      <c r="E115" s="55">
        <v>103</v>
      </c>
      <c r="F115" s="49">
        <f>D115+E115</f>
        <v>163</v>
      </c>
      <c r="G115" s="672"/>
      <c r="H115" s="673"/>
      <c r="I115" s="55">
        <v>115</v>
      </c>
      <c r="J115" s="51">
        <v>175</v>
      </c>
      <c r="K115" s="672"/>
      <c r="L115" s="673"/>
      <c r="M115" s="55">
        <v>111</v>
      </c>
      <c r="N115" s="51">
        <f>M115+D115</f>
        <v>171</v>
      </c>
      <c r="O115" s="672"/>
      <c r="P115" s="673"/>
      <c r="Q115" s="55">
        <v>122</v>
      </c>
      <c r="R115" s="49">
        <f>Q115+D115</f>
        <v>182</v>
      </c>
      <c r="S115" s="672"/>
      <c r="T115" s="673"/>
      <c r="U115" s="55">
        <v>107</v>
      </c>
      <c r="V115" s="49">
        <f>U115+D115</f>
        <v>167</v>
      </c>
      <c r="W115" s="672"/>
      <c r="X115" s="673"/>
      <c r="Y115" s="57">
        <f t="shared" si="4"/>
        <v>858</v>
      </c>
      <c r="Z115" s="56">
        <f>E115+I115+M115+Q115+U115</f>
        <v>558</v>
      </c>
      <c r="AA115" s="58">
        <f>AVERAGE(F115,J115,N115,R115,V115)</f>
        <v>171.6</v>
      </c>
      <c r="AB115" s="59">
        <f>AVERAGE(F115,J115,N115,R115,V115)-D115</f>
        <v>111.6</v>
      </c>
      <c r="AC115" s="665"/>
    </row>
    <row r="116" spans="2:29" s="46" customFormat="1" ht="105.75" customHeight="1" x14ac:dyDescent="0.25">
      <c r="B116" s="1"/>
      <c r="C116" s="1"/>
      <c r="D116" s="1"/>
      <c r="E116" s="69"/>
      <c r="F116" s="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69"/>
    </row>
  </sheetData>
  <mergeCells count="284">
    <mergeCell ref="AC25:AC28"/>
    <mergeCell ref="B26:C26"/>
    <mergeCell ref="G26:H28"/>
    <mergeCell ref="K26:L28"/>
    <mergeCell ref="O26:P28"/>
    <mergeCell ref="S26:T28"/>
    <mergeCell ref="W26:X28"/>
    <mergeCell ref="B27:C27"/>
    <mergeCell ref="B28:C28"/>
    <mergeCell ref="AC21:AC24"/>
    <mergeCell ref="B22:C22"/>
    <mergeCell ref="G22:H24"/>
    <mergeCell ref="K22:L24"/>
    <mergeCell ref="O22:P24"/>
    <mergeCell ref="S22:T24"/>
    <mergeCell ref="W22:X24"/>
    <mergeCell ref="B23:C23"/>
    <mergeCell ref="B24:C24"/>
    <mergeCell ref="AC17:AC20"/>
    <mergeCell ref="B18:C18"/>
    <mergeCell ref="G18:H20"/>
    <mergeCell ref="K18:L20"/>
    <mergeCell ref="O18:P20"/>
    <mergeCell ref="S18:T20"/>
    <mergeCell ref="W18:X20"/>
    <mergeCell ref="B19:C19"/>
    <mergeCell ref="B20:C20"/>
    <mergeCell ref="AC13:AC16"/>
    <mergeCell ref="B14:C14"/>
    <mergeCell ref="G14:H16"/>
    <mergeCell ref="K14:L16"/>
    <mergeCell ref="O14:P16"/>
    <mergeCell ref="S14:T16"/>
    <mergeCell ref="W14:X16"/>
    <mergeCell ref="B15:C15"/>
    <mergeCell ref="B16:C16"/>
    <mergeCell ref="AC9:AC12"/>
    <mergeCell ref="B10:C10"/>
    <mergeCell ref="G10:H12"/>
    <mergeCell ref="K10:L12"/>
    <mergeCell ref="O10:P12"/>
    <mergeCell ref="S10:T12"/>
    <mergeCell ref="W10:X12"/>
    <mergeCell ref="B11:C11"/>
    <mergeCell ref="B12:C12"/>
    <mergeCell ref="AC5:AC8"/>
    <mergeCell ref="B6:C6"/>
    <mergeCell ref="G6:H8"/>
    <mergeCell ref="K6:L8"/>
    <mergeCell ref="O6:P8"/>
    <mergeCell ref="S6:T8"/>
    <mergeCell ref="W6:X8"/>
    <mergeCell ref="B7:C7"/>
    <mergeCell ref="B8:C8"/>
    <mergeCell ref="B4:C4"/>
    <mergeCell ref="G4:H4"/>
    <mergeCell ref="K4:L4"/>
    <mergeCell ref="O4:P4"/>
    <mergeCell ref="S4:T4"/>
    <mergeCell ref="W4:X4"/>
    <mergeCell ref="S84:T86"/>
    <mergeCell ref="W84:X86"/>
    <mergeCell ref="B85:C85"/>
    <mergeCell ref="B86:C86"/>
    <mergeCell ref="B83:C83"/>
    <mergeCell ref="B63:C63"/>
    <mergeCell ref="B32:C32"/>
    <mergeCell ref="G32:H32"/>
    <mergeCell ref="K32:L32"/>
    <mergeCell ref="O32:P32"/>
    <mergeCell ref="S32:T32"/>
    <mergeCell ref="W32:X32"/>
    <mergeCell ref="B5:C5"/>
    <mergeCell ref="B9:C9"/>
    <mergeCell ref="B13:C13"/>
    <mergeCell ref="B17:C17"/>
    <mergeCell ref="B21:C21"/>
    <mergeCell ref="B25:C25"/>
    <mergeCell ref="B3:C3"/>
    <mergeCell ref="G3:H3"/>
    <mergeCell ref="K3:L3"/>
    <mergeCell ref="O3:P3"/>
    <mergeCell ref="S3:T3"/>
    <mergeCell ref="W3:X3"/>
    <mergeCell ref="S80:T82"/>
    <mergeCell ref="W80:X82"/>
    <mergeCell ref="B81:C81"/>
    <mergeCell ref="B82:C82"/>
    <mergeCell ref="S72:T74"/>
    <mergeCell ref="W72:X74"/>
    <mergeCell ref="B73:C73"/>
    <mergeCell ref="B74:C74"/>
    <mergeCell ref="B75:C75"/>
    <mergeCell ref="S68:T70"/>
    <mergeCell ref="W68:X70"/>
    <mergeCell ref="B69:C69"/>
    <mergeCell ref="B70:C70"/>
    <mergeCell ref="B71:C71"/>
    <mergeCell ref="G61:H61"/>
    <mergeCell ref="K61:L61"/>
    <mergeCell ref="O61:P61"/>
    <mergeCell ref="S61:T61"/>
    <mergeCell ref="AC83:AC86"/>
    <mergeCell ref="B84:C84"/>
    <mergeCell ref="G84:H86"/>
    <mergeCell ref="K84:L86"/>
    <mergeCell ref="O84:P86"/>
    <mergeCell ref="S76:T78"/>
    <mergeCell ref="W76:X78"/>
    <mergeCell ref="B77:C77"/>
    <mergeCell ref="B78:C78"/>
    <mergeCell ref="B79:C79"/>
    <mergeCell ref="AC79:AC82"/>
    <mergeCell ref="B80:C80"/>
    <mergeCell ref="G80:H82"/>
    <mergeCell ref="K80:L82"/>
    <mergeCell ref="O80:P82"/>
    <mergeCell ref="AC75:AC78"/>
    <mergeCell ref="B76:C76"/>
    <mergeCell ref="G76:H78"/>
    <mergeCell ref="K76:L78"/>
    <mergeCell ref="O76:P78"/>
    <mergeCell ref="AC71:AC74"/>
    <mergeCell ref="B72:C72"/>
    <mergeCell ref="G72:H74"/>
    <mergeCell ref="K72:L74"/>
    <mergeCell ref="O72:P74"/>
    <mergeCell ref="S64:T66"/>
    <mergeCell ref="W64:X66"/>
    <mergeCell ref="B65:C65"/>
    <mergeCell ref="B66:C66"/>
    <mergeCell ref="B67:C67"/>
    <mergeCell ref="AC67:AC70"/>
    <mergeCell ref="B68:C68"/>
    <mergeCell ref="G68:H70"/>
    <mergeCell ref="K68:L70"/>
    <mergeCell ref="O68:P70"/>
    <mergeCell ref="AC63:AC66"/>
    <mergeCell ref="B64:C64"/>
    <mergeCell ref="G64:H66"/>
    <mergeCell ref="K64:L66"/>
    <mergeCell ref="O64:P66"/>
    <mergeCell ref="B114:C114"/>
    <mergeCell ref="B115:C115"/>
    <mergeCell ref="W61:X61"/>
    <mergeCell ref="B62:C62"/>
    <mergeCell ref="G62:H62"/>
    <mergeCell ref="K62:L62"/>
    <mergeCell ref="O62:P62"/>
    <mergeCell ref="S62:T62"/>
    <mergeCell ref="W62:X62"/>
    <mergeCell ref="B61:C61"/>
    <mergeCell ref="B110:C110"/>
    <mergeCell ref="B111:C111"/>
    <mergeCell ref="B112:C112"/>
    <mergeCell ref="B102:C102"/>
    <mergeCell ref="B103:C103"/>
    <mergeCell ref="B104:C104"/>
    <mergeCell ref="B98:C98"/>
    <mergeCell ref="B99:C99"/>
    <mergeCell ref="B100:C100"/>
    <mergeCell ref="O91:P91"/>
    <mergeCell ref="S91:T91"/>
    <mergeCell ref="B92:C92"/>
    <mergeCell ref="W91:X91"/>
    <mergeCell ref="B90:C90"/>
    <mergeCell ref="AC112:AC115"/>
    <mergeCell ref="B113:C113"/>
    <mergeCell ref="G113:H115"/>
    <mergeCell ref="K113:L115"/>
    <mergeCell ref="O113:P115"/>
    <mergeCell ref="S113:T115"/>
    <mergeCell ref="W113:X115"/>
    <mergeCell ref="B106:C106"/>
    <mergeCell ref="B107:C107"/>
    <mergeCell ref="B108:C108"/>
    <mergeCell ref="AC108:AC111"/>
    <mergeCell ref="B109:C109"/>
    <mergeCell ref="G109:H111"/>
    <mergeCell ref="K109:L111"/>
    <mergeCell ref="O109:P111"/>
    <mergeCell ref="S109:T111"/>
    <mergeCell ref="W109:X111"/>
    <mergeCell ref="AC104:AC107"/>
    <mergeCell ref="B105:C105"/>
    <mergeCell ref="G105:H107"/>
    <mergeCell ref="K105:L107"/>
    <mergeCell ref="O105:P107"/>
    <mergeCell ref="S105:T107"/>
    <mergeCell ref="W105:X107"/>
    <mergeCell ref="AC100:AC103"/>
    <mergeCell ref="B101:C101"/>
    <mergeCell ref="G101:H103"/>
    <mergeCell ref="K101:L103"/>
    <mergeCell ref="O101:P103"/>
    <mergeCell ref="S101:T103"/>
    <mergeCell ref="W101:X103"/>
    <mergeCell ref="B94:C94"/>
    <mergeCell ref="B95:C95"/>
    <mergeCell ref="B96:C96"/>
    <mergeCell ref="AC96:AC99"/>
    <mergeCell ref="B97:C97"/>
    <mergeCell ref="G97:H99"/>
    <mergeCell ref="K97:L99"/>
    <mergeCell ref="O97:P99"/>
    <mergeCell ref="S97:T99"/>
    <mergeCell ref="W97:X99"/>
    <mergeCell ref="AC92:AC95"/>
    <mergeCell ref="B93:C93"/>
    <mergeCell ref="G93:H95"/>
    <mergeCell ref="K93:L95"/>
    <mergeCell ref="O93:P95"/>
    <mergeCell ref="S93:T95"/>
    <mergeCell ref="W93:X95"/>
    <mergeCell ref="G90:H90"/>
    <mergeCell ref="K90:L90"/>
    <mergeCell ref="O90:P90"/>
    <mergeCell ref="S90:T90"/>
    <mergeCell ref="W90:X90"/>
    <mergeCell ref="B91:C91"/>
    <mergeCell ref="G91:H91"/>
    <mergeCell ref="K91:L91"/>
    <mergeCell ref="B33:C33"/>
    <mergeCell ref="G33:H33"/>
    <mergeCell ref="K33:L33"/>
    <mergeCell ref="O33:P33"/>
    <mergeCell ref="S33:T33"/>
    <mergeCell ref="W33:X33"/>
    <mergeCell ref="B34:C34"/>
    <mergeCell ref="B38:C38"/>
    <mergeCell ref="B46:C46"/>
    <mergeCell ref="B50:C50"/>
    <mergeCell ref="B54:C54"/>
    <mergeCell ref="AC34:AC37"/>
    <mergeCell ref="B35:C35"/>
    <mergeCell ref="G35:H37"/>
    <mergeCell ref="K35:L37"/>
    <mergeCell ref="O35:P37"/>
    <mergeCell ref="S35:T37"/>
    <mergeCell ref="W35:X37"/>
    <mergeCell ref="B36:C36"/>
    <mergeCell ref="B37:C37"/>
    <mergeCell ref="AC38:AC41"/>
    <mergeCell ref="B39:C39"/>
    <mergeCell ref="G39:H41"/>
    <mergeCell ref="K39:L41"/>
    <mergeCell ref="O39:P41"/>
    <mergeCell ref="S39:T41"/>
    <mergeCell ref="W39:X41"/>
    <mergeCell ref="B40:C40"/>
    <mergeCell ref="B41:C41"/>
    <mergeCell ref="AC42:AC45"/>
    <mergeCell ref="G43:H45"/>
    <mergeCell ref="K43:L45"/>
    <mergeCell ref="O43:P45"/>
    <mergeCell ref="S43:T45"/>
    <mergeCell ref="W43:X45"/>
    <mergeCell ref="AC46:AC49"/>
    <mergeCell ref="B47:C47"/>
    <mergeCell ref="G47:H49"/>
    <mergeCell ref="K47:L49"/>
    <mergeCell ref="O47:P49"/>
    <mergeCell ref="S47:T49"/>
    <mergeCell ref="W47:X49"/>
    <mergeCell ref="B48:C48"/>
    <mergeCell ref="B49:C49"/>
    <mergeCell ref="AC50:AC53"/>
    <mergeCell ref="B51:C51"/>
    <mergeCell ref="G51:H53"/>
    <mergeCell ref="K51:L53"/>
    <mergeCell ref="O51:P53"/>
    <mergeCell ref="S51:T53"/>
    <mergeCell ref="W51:X53"/>
    <mergeCell ref="B52:C52"/>
    <mergeCell ref="B53:C53"/>
    <mergeCell ref="AC54:AC57"/>
    <mergeCell ref="B55:C55"/>
    <mergeCell ref="G55:H57"/>
    <mergeCell ref="K55:L57"/>
    <mergeCell ref="O55:P57"/>
    <mergeCell ref="S55:T57"/>
    <mergeCell ref="W55:X57"/>
    <mergeCell ref="B56:C56"/>
    <mergeCell ref="B57:C57"/>
  </mergeCells>
  <conditionalFormatting sqref="D92:D94 D96:D98 D100:D102 D108:D110 D112:D114 D104:D105">
    <cfRule type="cellIs" dxfId="178" priority="283" stopIfTrue="1" operator="between">
      <formula>200</formula>
      <formula>300</formula>
    </cfRule>
  </conditionalFormatting>
  <conditionalFormatting sqref="AB89:AB91">
    <cfRule type="cellIs" dxfId="177" priority="284" stopIfTrue="1" operator="between">
      <formula>200</formula>
      <formula>300</formula>
    </cfRule>
  </conditionalFormatting>
  <conditionalFormatting sqref="X92 K112:K113 T92 W112:W113 P92 S112:S113 L92 O112:O113 H92 G112:G113 X96 W96:W97 T96 S96:S97 P96 O96:O97 L96 K96:K97 H96 G96:G97 X100 W100:W101 T100 S100:S101 P100 O100:O101 L100 K100:K101 H100 G100:G101 X104 W104:W105 T104 S104:S105 P104 O104:O105 L104 K104:K105 H104 G104:G105 X108 W108:W109 T108 S108:S109 P108 O108:O109 L108 K108:K109 H108 G108:G109 X112 T112 P112 L112 H112 E93:E95 F92:G93 M92:M115 N92:O93 U92:U115 V92:W93 I92:I115 J92:K93 Q92:Q115 R92:S93 F100 F104 F108 F112 J100 J104 J108 J112 Y92:AB115 N100 N104 N108 N112 R100 R104 R108 R112 V100 V104 V108 V112 E97:E99 E101:E103 E105:E107 E109:E111 E113:E115 F94:F96 J94:J96 N94:N96 R94:R96 V94:V96 O5:O6">
    <cfRule type="cellIs" dxfId="176" priority="285" stopIfTrue="1" operator="between">
      <formula>200</formula>
      <formula>300</formula>
    </cfRule>
  </conditionalFormatting>
  <conditionalFormatting sqref="E96">
    <cfRule type="cellIs" dxfId="175" priority="179" stopIfTrue="1" operator="between">
      <formula>200</formula>
      <formula>300</formula>
    </cfRule>
  </conditionalFormatting>
  <conditionalFormatting sqref="E92">
    <cfRule type="cellIs" dxfId="174" priority="180" stopIfTrue="1" operator="between">
      <formula>200</formula>
      <formula>300</formula>
    </cfRule>
  </conditionalFormatting>
  <conditionalFormatting sqref="E100">
    <cfRule type="cellIs" dxfId="173" priority="178" stopIfTrue="1" operator="between">
      <formula>200</formula>
      <formula>300</formula>
    </cfRule>
  </conditionalFormatting>
  <conditionalFormatting sqref="E104">
    <cfRule type="cellIs" dxfId="172" priority="177" stopIfTrue="1" operator="between">
      <formula>200</formula>
      <formula>300</formula>
    </cfRule>
  </conditionalFormatting>
  <conditionalFormatting sqref="E108">
    <cfRule type="cellIs" dxfId="171" priority="176" stopIfTrue="1" operator="between">
      <formula>200</formula>
      <formula>300</formula>
    </cfRule>
  </conditionalFormatting>
  <conditionalFormatting sqref="E112">
    <cfRule type="cellIs" dxfId="170" priority="175" stopIfTrue="1" operator="between">
      <formula>200</formula>
      <formula>300</formula>
    </cfRule>
  </conditionalFormatting>
  <conditionalFormatting sqref="F97:F99">
    <cfRule type="cellIs" dxfId="169" priority="148" stopIfTrue="1" operator="between">
      <formula>200</formula>
      <formula>300</formula>
    </cfRule>
  </conditionalFormatting>
  <conditionalFormatting sqref="F101:F103">
    <cfRule type="cellIs" dxfId="168" priority="147" stopIfTrue="1" operator="between">
      <formula>200</formula>
      <formula>300</formula>
    </cfRule>
  </conditionalFormatting>
  <conditionalFormatting sqref="F105:F107">
    <cfRule type="cellIs" dxfId="167" priority="146" stopIfTrue="1" operator="between">
      <formula>200</formula>
      <formula>300</formula>
    </cfRule>
  </conditionalFormatting>
  <conditionalFormatting sqref="F109:F111">
    <cfRule type="cellIs" dxfId="166" priority="145" stopIfTrue="1" operator="between">
      <formula>200</formula>
      <formula>300</formula>
    </cfRule>
  </conditionalFormatting>
  <conditionalFormatting sqref="F113:F115">
    <cfRule type="cellIs" dxfId="165" priority="144" stopIfTrue="1" operator="between">
      <formula>200</formula>
      <formula>300</formula>
    </cfRule>
  </conditionalFormatting>
  <conditionalFormatting sqref="J113:J115 J109:J111 J105:J107 J101:J103 J97:J99">
    <cfRule type="cellIs" dxfId="164" priority="143" stopIfTrue="1" operator="between">
      <formula>200</formula>
      <formula>300</formula>
    </cfRule>
  </conditionalFormatting>
  <conditionalFormatting sqref="N113:N115 N109:N111 N105:N107 N101:N103 N97:N99">
    <cfRule type="cellIs" dxfId="163" priority="142" stopIfTrue="1" operator="between">
      <formula>200</formula>
      <formula>300</formula>
    </cfRule>
  </conditionalFormatting>
  <conditionalFormatting sqref="R97:R99">
    <cfRule type="cellIs" dxfId="162" priority="141" stopIfTrue="1" operator="between">
      <formula>200</formula>
      <formula>300</formula>
    </cfRule>
  </conditionalFormatting>
  <conditionalFormatting sqref="R101:R103">
    <cfRule type="cellIs" dxfId="161" priority="140" stopIfTrue="1" operator="between">
      <formula>200</formula>
      <formula>300</formula>
    </cfRule>
  </conditionalFormatting>
  <conditionalFormatting sqref="R105:R107">
    <cfRule type="cellIs" dxfId="160" priority="138" stopIfTrue="1" operator="between">
      <formula>200</formula>
      <formula>300</formula>
    </cfRule>
  </conditionalFormatting>
  <conditionalFormatting sqref="R109:R111">
    <cfRule type="cellIs" dxfId="159" priority="137" stopIfTrue="1" operator="between">
      <formula>200</formula>
      <formula>300</formula>
    </cfRule>
  </conditionalFormatting>
  <conditionalFormatting sqref="R113:R115">
    <cfRule type="cellIs" dxfId="158" priority="136" stopIfTrue="1" operator="between">
      <formula>200</formula>
      <formula>300</formula>
    </cfRule>
  </conditionalFormatting>
  <conditionalFormatting sqref="V113:V115 V105:V107 V101:V103 V97:V99 V109:V111">
    <cfRule type="cellIs" dxfId="157" priority="135" stopIfTrue="1" operator="between">
      <formula>200</formula>
      <formula>300</formula>
    </cfRule>
  </conditionalFormatting>
  <conditionalFormatting sqref="D63:D65 D67:D69 D71:D73 D79:D81 D83:D85 D75:D76">
    <cfRule type="cellIs" dxfId="156" priority="132" stopIfTrue="1" operator="between">
      <formula>200</formula>
      <formula>300</formula>
    </cfRule>
  </conditionalFormatting>
  <conditionalFormatting sqref="AB60:AB62">
    <cfRule type="cellIs" dxfId="155" priority="133" stopIfTrue="1" operator="between">
      <formula>200</formula>
      <formula>300</formula>
    </cfRule>
  </conditionalFormatting>
  <conditionalFormatting sqref="X63 K83:K84 T63 W83:W84 P63 S83:S84 L63 O83:O84 H63 G83:G84 X67 W67:W68 T67 S67:S68 P67 O67:O68 L67 K67:K68 H67 G67:G68 X71 W71:W72 T71 S71:S72 P71 O71:O72 L71 K71:K72 H71 G71:G72 X75 W75:W76 T75 S75:S76 P75 O75:O76 L75 K75:K76 H75 G75:G76 X79 W79:W80 T79 S79:S80 P79 O79:O80 L79 K79:K80 H79 G79:G80 X83 T83 P83 L83 H83 E64:E66 F63:G64 M63:M86 N63:O64 U63:U86 V63:W64 I63:I86 J63:K64 Q63:Q86 R63:S64 F71 F75 F79 F83 J71 J75 J79 J83 Y63:AB86 N71 N75 N79 N83 R71 R75 R79 R83 V71 V75 V79 V83 E68:E70 E72:E74 E76:E78 E80:E82 E84:E86 F65:F67 J65:J67 N65:N67 R65:R67 V65:V67">
    <cfRule type="cellIs" dxfId="154" priority="134" stopIfTrue="1" operator="between">
      <formula>200</formula>
      <formula>300</formula>
    </cfRule>
  </conditionalFormatting>
  <conditionalFormatting sqref="E67">
    <cfRule type="cellIs" dxfId="153" priority="130" stopIfTrue="1" operator="between">
      <formula>200</formula>
      <formula>300</formula>
    </cfRule>
  </conditionalFormatting>
  <conditionalFormatting sqref="E63">
    <cfRule type="cellIs" dxfId="152" priority="131" stopIfTrue="1" operator="between">
      <formula>200</formula>
      <formula>300</formula>
    </cfRule>
  </conditionalFormatting>
  <conditionalFormatting sqref="E71">
    <cfRule type="cellIs" dxfId="151" priority="129" stopIfTrue="1" operator="between">
      <formula>200</formula>
      <formula>300</formula>
    </cfRule>
  </conditionalFormatting>
  <conditionalFormatting sqref="E75">
    <cfRule type="cellIs" dxfId="150" priority="128" stopIfTrue="1" operator="between">
      <formula>200</formula>
      <formula>300</formula>
    </cfRule>
  </conditionalFormatting>
  <conditionalFormatting sqref="E79">
    <cfRule type="cellIs" dxfId="149" priority="127" stopIfTrue="1" operator="between">
      <formula>200</formula>
      <formula>300</formula>
    </cfRule>
  </conditionalFormatting>
  <conditionalFormatting sqref="E83">
    <cfRule type="cellIs" dxfId="148" priority="126" stopIfTrue="1" operator="between">
      <formula>200</formula>
      <formula>300</formula>
    </cfRule>
  </conditionalFormatting>
  <conditionalFormatting sqref="F84:F86 F80:F82 F76:F78 F72:F74 F68:F70">
    <cfRule type="cellIs" dxfId="147" priority="112" stopIfTrue="1" operator="between">
      <formula>200</formula>
      <formula>300</formula>
    </cfRule>
  </conditionalFormatting>
  <conditionalFormatting sqref="J68:J70">
    <cfRule type="cellIs" dxfId="146" priority="111" stopIfTrue="1" operator="between">
      <formula>200</formula>
      <formula>300</formula>
    </cfRule>
  </conditionalFormatting>
  <conditionalFormatting sqref="J72:J74">
    <cfRule type="cellIs" dxfId="145" priority="110" stopIfTrue="1" operator="between">
      <formula>200</formula>
      <formula>300</formula>
    </cfRule>
  </conditionalFormatting>
  <conditionalFormatting sqref="J76:J78">
    <cfRule type="cellIs" dxfId="144" priority="109" stopIfTrue="1" operator="between">
      <formula>200</formula>
      <formula>300</formula>
    </cfRule>
  </conditionalFormatting>
  <conditionalFormatting sqref="J80:J82">
    <cfRule type="cellIs" dxfId="143" priority="108" stopIfTrue="1" operator="between">
      <formula>200</formula>
      <formula>300</formula>
    </cfRule>
  </conditionalFormatting>
  <conditionalFormatting sqref="J84:J86">
    <cfRule type="cellIs" dxfId="142" priority="107" stopIfTrue="1" operator="between">
      <formula>200</formula>
      <formula>300</formula>
    </cfRule>
  </conditionalFormatting>
  <conditionalFormatting sqref="N68:N70">
    <cfRule type="cellIs" dxfId="141" priority="106" stopIfTrue="1" operator="between">
      <formula>200</formula>
      <formula>300</formula>
    </cfRule>
  </conditionalFormatting>
  <conditionalFormatting sqref="N72:N74">
    <cfRule type="cellIs" dxfId="140" priority="105" stopIfTrue="1" operator="between">
      <formula>200</formula>
      <formula>300</formula>
    </cfRule>
  </conditionalFormatting>
  <conditionalFormatting sqref="N76:N78">
    <cfRule type="cellIs" dxfId="139" priority="104" stopIfTrue="1" operator="between">
      <formula>200</formula>
      <formula>300</formula>
    </cfRule>
  </conditionalFormatting>
  <conditionalFormatting sqref="N80:N82">
    <cfRule type="cellIs" dxfId="138" priority="103" stopIfTrue="1" operator="between">
      <formula>200</formula>
      <formula>300</formula>
    </cfRule>
  </conditionalFormatting>
  <conditionalFormatting sqref="N84:N86">
    <cfRule type="cellIs" dxfId="137" priority="102" stopIfTrue="1" operator="between">
      <formula>200</formula>
      <formula>300</formula>
    </cfRule>
  </conditionalFormatting>
  <conditionalFormatting sqref="R84:R86 R80:R82 R76:R78 R72:R74 R68:R70">
    <cfRule type="cellIs" dxfId="136" priority="101" stopIfTrue="1" operator="between">
      <formula>200</formula>
      <formula>300</formula>
    </cfRule>
  </conditionalFormatting>
  <conditionalFormatting sqref="V84:V86 V80:V82 V76:V78 V72:V74 V68:V70">
    <cfRule type="cellIs" dxfId="135" priority="100" stopIfTrue="1" operator="between">
      <formula>200</formula>
      <formula>300</formula>
    </cfRule>
  </conditionalFormatting>
  <conditionalFormatting sqref="D34:D36 D38:D40 D42:D44 D50:D52 D54:D56 D46:D47">
    <cfRule type="cellIs" dxfId="134" priority="97" stopIfTrue="1" operator="between">
      <formula>200</formula>
      <formula>300</formula>
    </cfRule>
  </conditionalFormatting>
  <conditionalFormatting sqref="AB31:AB33">
    <cfRule type="cellIs" dxfId="133" priority="98" stopIfTrue="1" operator="between">
      <formula>200</formula>
      <formula>300</formula>
    </cfRule>
  </conditionalFormatting>
  <conditionalFormatting sqref="X34 K54:K55 T34 W54:W55 P34 S54:S55 L34 O54:O55 H34 G54:G55 X38 W38:W39 T38 S38:S39 P38 O38:O39 L38 K38:K39 H38 G38:G39 X42 W42:W43 T42 S42:S43 P42 O42:O43 L42 K42:K43 H42 G42:G43 X46 W46:W47 T46 S46:S47 P46 O46:O47 L46 K46:K47 H46 G46:G47 X50 W50:W51 T50 S50:S51 P50 O50:O51 L50 K50:K51 H50 G50:G51 X54 T54 P54 L54 H54 E35:E37 F34:G35 M34:M57 N34:O35 U34:U57 V34:W35 I34:I57 J34:K35 Q34:Q57 R34:S35 F42 F46 F50 F54 J42 J46 J50 J54 Y34:AB57 N42 N46 N50 N54 R42 R46 R50 R54 V42 V46 V50 V54 E39:E41 E43:E45 E47:E49 E51:E53 E55:E57 F36:F38 J36:J38 N36:N38 R36:R38 V36:V38">
    <cfRule type="cellIs" dxfId="132" priority="99" stopIfTrue="1" operator="between">
      <formula>200</formula>
      <formula>300</formula>
    </cfRule>
  </conditionalFormatting>
  <conditionalFormatting sqref="E38">
    <cfRule type="cellIs" dxfId="131" priority="95" stopIfTrue="1" operator="between">
      <formula>200</formula>
      <formula>300</formula>
    </cfRule>
  </conditionalFormatting>
  <conditionalFormatting sqref="E34">
    <cfRule type="cellIs" dxfId="130" priority="96" stopIfTrue="1" operator="between">
      <formula>200</formula>
      <formula>300</formula>
    </cfRule>
  </conditionalFormatting>
  <conditionalFormatting sqref="E42">
    <cfRule type="cellIs" dxfId="129" priority="94" stopIfTrue="1" operator="between">
      <formula>200</formula>
      <formula>300</formula>
    </cfRule>
  </conditionalFormatting>
  <conditionalFormatting sqref="E46">
    <cfRule type="cellIs" dxfId="128" priority="93" stopIfTrue="1" operator="between">
      <formula>200</formula>
      <formula>300</formula>
    </cfRule>
  </conditionalFormatting>
  <conditionalFormatting sqref="E50">
    <cfRule type="cellIs" dxfId="127" priority="92" stopIfTrue="1" operator="between">
      <formula>200</formula>
      <formula>300</formula>
    </cfRule>
  </conditionalFormatting>
  <conditionalFormatting sqref="E54">
    <cfRule type="cellIs" dxfId="126" priority="91" stopIfTrue="1" operator="between">
      <formula>200</formula>
      <formula>300</formula>
    </cfRule>
  </conditionalFormatting>
  <conditionalFormatting sqref="F39:F41">
    <cfRule type="cellIs" dxfId="125" priority="77" stopIfTrue="1" operator="between">
      <formula>200</formula>
      <formula>300</formula>
    </cfRule>
  </conditionalFormatting>
  <conditionalFormatting sqref="F43:F45">
    <cfRule type="cellIs" dxfId="124" priority="76" stopIfTrue="1" operator="between">
      <formula>200</formula>
      <formula>300</formula>
    </cfRule>
  </conditionalFormatting>
  <conditionalFormatting sqref="F47:F49">
    <cfRule type="cellIs" dxfId="123" priority="75" stopIfTrue="1" operator="between">
      <formula>200</formula>
      <formula>300</formula>
    </cfRule>
  </conditionalFormatting>
  <conditionalFormatting sqref="F51:F53">
    <cfRule type="cellIs" dxfId="122" priority="74" stopIfTrue="1" operator="between">
      <formula>200</formula>
      <formula>300</formula>
    </cfRule>
  </conditionalFormatting>
  <conditionalFormatting sqref="F55:F57">
    <cfRule type="cellIs" dxfId="121" priority="73" stopIfTrue="1" operator="between">
      <formula>200</formula>
      <formula>300</formula>
    </cfRule>
  </conditionalFormatting>
  <conditionalFormatting sqref="J39:J41">
    <cfRule type="cellIs" dxfId="120" priority="72" stopIfTrue="1" operator="between">
      <formula>200</formula>
      <formula>300</formula>
    </cfRule>
  </conditionalFormatting>
  <conditionalFormatting sqref="J43:J45">
    <cfRule type="cellIs" dxfId="119" priority="71" stopIfTrue="1" operator="between">
      <formula>200</formula>
      <formula>300</formula>
    </cfRule>
  </conditionalFormatting>
  <conditionalFormatting sqref="J47:J49">
    <cfRule type="cellIs" dxfId="118" priority="70" stopIfTrue="1" operator="between">
      <formula>200</formula>
      <formula>300</formula>
    </cfRule>
  </conditionalFormatting>
  <conditionalFormatting sqref="R55:R57 R51:R53 R47:R49 R43:R45 R39:R41">
    <cfRule type="cellIs" dxfId="117" priority="62" stopIfTrue="1" operator="between">
      <formula>200</formula>
      <formula>300</formula>
    </cfRule>
  </conditionalFormatting>
  <conditionalFormatting sqref="J55:J57">
    <cfRule type="cellIs" dxfId="116" priority="69" stopIfTrue="1" operator="between">
      <formula>200</formula>
      <formula>300</formula>
    </cfRule>
  </conditionalFormatting>
  <conditionalFormatting sqref="J51:J53">
    <cfRule type="cellIs" dxfId="115" priority="68" stopIfTrue="1" operator="between">
      <formula>200</formula>
      <formula>300</formula>
    </cfRule>
  </conditionalFormatting>
  <conditionalFormatting sqref="N39:N41">
    <cfRule type="cellIs" dxfId="114" priority="67" stopIfTrue="1" operator="between">
      <formula>200</formula>
      <formula>300</formula>
    </cfRule>
  </conditionalFormatting>
  <conditionalFormatting sqref="N43:N45">
    <cfRule type="cellIs" dxfId="113" priority="66" stopIfTrue="1" operator="between">
      <formula>200</formula>
      <formula>300</formula>
    </cfRule>
  </conditionalFormatting>
  <conditionalFormatting sqref="N47:N49">
    <cfRule type="cellIs" dxfId="112" priority="65" stopIfTrue="1" operator="between">
      <formula>200</formula>
      <formula>300</formula>
    </cfRule>
  </conditionalFormatting>
  <conditionalFormatting sqref="N51:N53">
    <cfRule type="cellIs" dxfId="111" priority="64" stopIfTrue="1" operator="between">
      <formula>200</formula>
      <formula>300</formula>
    </cfRule>
  </conditionalFormatting>
  <conditionalFormatting sqref="N55:N57">
    <cfRule type="cellIs" dxfId="110" priority="63" stopIfTrue="1" operator="between">
      <formula>200</formula>
      <formula>300</formula>
    </cfRule>
  </conditionalFormatting>
  <conditionalFormatting sqref="V55:V57 V51:V53 V47:V49 V43:V45 V39:V41">
    <cfRule type="cellIs" dxfId="109" priority="61" stopIfTrue="1" operator="between">
      <formula>200</formula>
      <formula>300</formula>
    </cfRule>
  </conditionalFormatting>
  <conditionalFormatting sqref="D5:D7 D9:D11 D13:D15 D21:D23 D25:D27 D17:D18">
    <cfRule type="cellIs" dxfId="108" priority="58" stopIfTrue="1" operator="between">
      <formula>200</formula>
      <formula>300</formula>
    </cfRule>
  </conditionalFormatting>
  <conditionalFormatting sqref="AB2:AB4">
    <cfRule type="cellIs" dxfId="107" priority="59" stopIfTrue="1" operator="between">
      <formula>200</formula>
      <formula>300</formula>
    </cfRule>
  </conditionalFormatting>
  <conditionalFormatting sqref="X5 K25:K26 T5 W25:W26 P5 S25:S26 L5 O25:O26 H5 G25:G26 X9 W9:W10 T9 S9:S10 P9 O9:O10 L9 K9:K10 H9 G9:G10 X13 W13:W14 T13 S13:S14 P13 O13:O14 L13 K13:K14 H13 G13:G14 X17 W17:W18 T17 S17:S18 P17 O17:O18 L17 K17:K18 H17 G17:G18 X21 W21:W22 T21 S21:S22 P21 O21:O22 L21 K21:K22 H21 G21:G22 X25 T25 P25 L25 H25 E6:E8 F5:G6 M5:M28 U5:U28 V5:W6 I5:I28 J5:K6 Q5:Q28 R5:S6 F13 F17 F21 F25 J13 J17 J21 J25 R13 R17 R21 R25 V13 V17 V21 V25 E10:E12 E14:E16 E18:E20 E22:E24 E26:E28 F7:F9 J7:J9 R7:R9 V7:V9">
    <cfRule type="cellIs" dxfId="106" priority="60" stopIfTrue="1" operator="between">
      <formula>200</formula>
      <formula>300</formula>
    </cfRule>
  </conditionalFormatting>
  <conditionalFormatting sqref="E9">
    <cfRule type="cellIs" dxfId="105" priority="56" stopIfTrue="1" operator="between">
      <formula>200</formula>
      <formula>300</formula>
    </cfRule>
  </conditionalFormatting>
  <conditionalFormatting sqref="E5">
    <cfRule type="cellIs" dxfId="104" priority="57" stopIfTrue="1" operator="between">
      <formula>200</formula>
      <formula>300</formula>
    </cfRule>
  </conditionalFormatting>
  <conditionalFormatting sqref="E13">
    <cfRule type="cellIs" dxfId="103" priority="55" stopIfTrue="1" operator="between">
      <formula>200</formula>
      <formula>300</formula>
    </cfRule>
  </conditionalFormatting>
  <conditionalFormatting sqref="E17">
    <cfRule type="cellIs" dxfId="102" priority="54" stopIfTrue="1" operator="between">
      <formula>200</formula>
      <formula>300</formula>
    </cfRule>
  </conditionalFormatting>
  <conditionalFormatting sqref="E21">
    <cfRule type="cellIs" dxfId="101" priority="53" stopIfTrue="1" operator="between">
      <formula>200</formula>
      <formula>300</formula>
    </cfRule>
  </conditionalFormatting>
  <conditionalFormatting sqref="E25">
    <cfRule type="cellIs" dxfId="100" priority="52" stopIfTrue="1" operator="between">
      <formula>200</formula>
      <formula>300</formula>
    </cfRule>
  </conditionalFormatting>
  <conditionalFormatting sqref="J14:J16">
    <cfRule type="cellIs" dxfId="99" priority="28" stopIfTrue="1" operator="between">
      <formula>200</formula>
      <formula>300</formula>
    </cfRule>
  </conditionalFormatting>
  <conditionalFormatting sqref="J18:J20">
    <cfRule type="cellIs" dxfId="98" priority="27" stopIfTrue="1" operator="between">
      <formula>200</formula>
      <formula>300</formula>
    </cfRule>
  </conditionalFormatting>
  <conditionalFormatting sqref="J22:J24">
    <cfRule type="cellIs" dxfId="97" priority="26" stopIfTrue="1" operator="between">
      <formula>200</formula>
      <formula>300</formula>
    </cfRule>
  </conditionalFormatting>
  <conditionalFormatting sqref="J10:J12">
    <cfRule type="cellIs" dxfId="96" priority="29" stopIfTrue="1" operator="between">
      <formula>200</formula>
      <formula>300</formula>
    </cfRule>
  </conditionalFormatting>
  <conditionalFormatting sqref="F26:F28">
    <cfRule type="cellIs" dxfId="95" priority="30" stopIfTrue="1" operator="between">
      <formula>200</formula>
      <formula>300</formula>
    </cfRule>
  </conditionalFormatting>
  <conditionalFormatting sqref="F10:F12">
    <cfRule type="cellIs" dxfId="94" priority="34" stopIfTrue="1" operator="between">
      <formula>200</formula>
      <formula>300</formula>
    </cfRule>
  </conditionalFormatting>
  <conditionalFormatting sqref="J26:J28">
    <cfRule type="cellIs" dxfId="93" priority="25" stopIfTrue="1" operator="between">
      <formula>200</formula>
      <formula>300</formula>
    </cfRule>
  </conditionalFormatting>
  <conditionalFormatting sqref="F14:F16">
    <cfRule type="cellIs" dxfId="92" priority="33" stopIfTrue="1" operator="between">
      <formula>200</formula>
      <formula>300</formula>
    </cfRule>
  </conditionalFormatting>
  <conditionalFormatting sqref="F18:F20">
    <cfRule type="cellIs" dxfId="91" priority="32" stopIfTrue="1" operator="between">
      <formula>200</formula>
      <formula>300</formula>
    </cfRule>
  </conditionalFormatting>
  <conditionalFormatting sqref="F22:F24">
    <cfRule type="cellIs" dxfId="90" priority="31" stopIfTrue="1" operator="between">
      <formula>200</formula>
      <formula>300</formula>
    </cfRule>
  </conditionalFormatting>
  <conditionalFormatting sqref="R26:R28">
    <cfRule type="cellIs" dxfId="89" priority="9" stopIfTrue="1" operator="between">
      <formula>200</formula>
      <formula>300</formula>
    </cfRule>
  </conditionalFormatting>
  <conditionalFormatting sqref="Y5:AB28">
    <cfRule type="cellIs" dxfId="88" priority="8" stopIfTrue="1" operator="between">
      <formula>200</formula>
      <formula>300</formula>
    </cfRule>
  </conditionalFormatting>
  <conditionalFormatting sqref="R10:R12">
    <cfRule type="cellIs" dxfId="87" priority="13" stopIfTrue="1" operator="between">
      <formula>200</formula>
      <formula>300</formula>
    </cfRule>
  </conditionalFormatting>
  <conditionalFormatting sqref="R14:R16">
    <cfRule type="cellIs" dxfId="86" priority="12" stopIfTrue="1" operator="between">
      <formula>200</formula>
      <formula>300</formula>
    </cfRule>
  </conditionalFormatting>
  <conditionalFormatting sqref="R18:R20">
    <cfRule type="cellIs" dxfId="85" priority="11" stopIfTrue="1" operator="between">
      <formula>200</formula>
      <formula>300</formula>
    </cfRule>
  </conditionalFormatting>
  <conditionalFormatting sqref="R22:R24">
    <cfRule type="cellIs" dxfId="84" priority="10" stopIfTrue="1" operator="between">
      <formula>200</formula>
      <formula>300</formula>
    </cfRule>
  </conditionalFormatting>
  <conditionalFormatting sqref="N13 N17 N21 N25 N5:N9">
    <cfRule type="cellIs" dxfId="83" priority="7" stopIfTrue="1" operator="between">
      <formula>200</formula>
      <formula>300</formula>
    </cfRule>
  </conditionalFormatting>
  <conditionalFormatting sqref="N10:N12">
    <cfRule type="cellIs" dxfId="82" priority="6" stopIfTrue="1" operator="between">
      <formula>200</formula>
      <formula>300</formula>
    </cfRule>
  </conditionalFormatting>
  <conditionalFormatting sqref="N14:N16">
    <cfRule type="cellIs" dxfId="81" priority="5" stopIfTrue="1" operator="between">
      <formula>200</formula>
      <formula>300</formula>
    </cfRule>
  </conditionalFormatting>
  <conditionalFormatting sqref="N18:N20">
    <cfRule type="cellIs" dxfId="80" priority="4" stopIfTrue="1" operator="between">
      <formula>200</formula>
      <formula>300</formula>
    </cfRule>
  </conditionalFormatting>
  <conditionalFormatting sqref="N22:N24">
    <cfRule type="cellIs" dxfId="79" priority="3" stopIfTrue="1" operator="between">
      <formula>200</formula>
      <formula>300</formula>
    </cfRule>
  </conditionalFormatting>
  <conditionalFormatting sqref="N26:N28">
    <cfRule type="cellIs" dxfId="78" priority="2" stopIfTrue="1" operator="between">
      <formula>200</formula>
      <formula>300</formula>
    </cfRule>
  </conditionalFormatting>
  <conditionalFormatting sqref="V26:V28 V22:V24 V18:V20 V14:V16 V10:V12">
    <cfRule type="cellIs" dxfId="77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6"/>
  <sheetViews>
    <sheetView zoomScale="90" zoomScaleNormal="90" workbookViewId="0">
      <selection activeCell="B4" sqref="B4"/>
    </sheetView>
  </sheetViews>
  <sheetFormatPr defaultRowHeight="12.75" x14ac:dyDescent="0.2"/>
  <cols>
    <col min="1" max="1" width="7.140625" style="317" customWidth="1"/>
    <col min="2" max="2" width="13" style="304" bestFit="1" customWidth="1"/>
    <col min="3" max="3" width="32.140625" style="304" bestFit="1" customWidth="1"/>
    <col min="4" max="5" width="9.140625" style="317"/>
    <col min="6" max="6" width="9.140625" style="618"/>
    <col min="7" max="10" width="9.140625" style="317"/>
    <col min="11" max="11" width="9.140625" style="618"/>
    <col min="12" max="13" width="9.140625" style="317"/>
    <col min="14" max="14" width="32.140625" style="304" bestFit="1" customWidth="1"/>
    <col min="15" max="15" width="10" style="627" customWidth="1"/>
    <col min="16" max="52" width="9.140625" style="317"/>
    <col min="53" max="258" width="9.140625" style="304"/>
    <col min="259" max="259" width="4.42578125" style="304" customWidth="1"/>
    <col min="260" max="260" width="13" style="304" bestFit="1" customWidth="1"/>
    <col min="261" max="261" width="32.140625" style="304" bestFit="1" customWidth="1"/>
    <col min="262" max="269" width="9.140625" style="304"/>
    <col min="270" max="270" width="32.140625" style="304" bestFit="1" customWidth="1"/>
    <col min="271" max="271" width="10" style="304" customWidth="1"/>
    <col min="272" max="514" width="9.140625" style="304"/>
    <col min="515" max="515" width="4.42578125" style="304" customWidth="1"/>
    <col min="516" max="516" width="13" style="304" bestFit="1" customWidth="1"/>
    <col min="517" max="517" width="32.140625" style="304" bestFit="1" customWidth="1"/>
    <col min="518" max="525" width="9.140625" style="304"/>
    <col min="526" max="526" width="32.140625" style="304" bestFit="1" customWidth="1"/>
    <col min="527" max="527" width="10" style="304" customWidth="1"/>
    <col min="528" max="770" width="9.140625" style="304"/>
    <col min="771" max="771" width="4.42578125" style="304" customWidth="1"/>
    <col min="772" max="772" width="13" style="304" bestFit="1" customWidth="1"/>
    <col min="773" max="773" width="32.140625" style="304" bestFit="1" customWidth="1"/>
    <col min="774" max="781" width="9.140625" style="304"/>
    <col min="782" max="782" width="32.140625" style="304" bestFit="1" customWidth="1"/>
    <col min="783" max="783" width="10" style="304" customWidth="1"/>
    <col min="784" max="1026" width="9.140625" style="304"/>
    <col min="1027" max="1027" width="4.42578125" style="304" customWidth="1"/>
    <col min="1028" max="1028" width="13" style="304" bestFit="1" customWidth="1"/>
    <col min="1029" max="1029" width="32.140625" style="304" bestFit="1" customWidth="1"/>
    <col min="1030" max="1037" width="9.140625" style="304"/>
    <col min="1038" max="1038" width="32.140625" style="304" bestFit="1" customWidth="1"/>
    <col min="1039" max="1039" width="10" style="304" customWidth="1"/>
    <col min="1040" max="1282" width="9.140625" style="304"/>
    <col min="1283" max="1283" width="4.42578125" style="304" customWidth="1"/>
    <col min="1284" max="1284" width="13" style="304" bestFit="1" customWidth="1"/>
    <col min="1285" max="1285" width="32.140625" style="304" bestFit="1" customWidth="1"/>
    <col min="1286" max="1293" width="9.140625" style="304"/>
    <col min="1294" max="1294" width="32.140625" style="304" bestFit="1" customWidth="1"/>
    <col min="1295" max="1295" width="10" style="304" customWidth="1"/>
    <col min="1296" max="1538" width="9.140625" style="304"/>
    <col min="1539" max="1539" width="4.42578125" style="304" customWidth="1"/>
    <col min="1540" max="1540" width="13" style="304" bestFit="1" customWidth="1"/>
    <col min="1541" max="1541" width="32.140625" style="304" bestFit="1" customWidth="1"/>
    <col min="1542" max="1549" width="9.140625" style="304"/>
    <col min="1550" max="1550" width="32.140625" style="304" bestFit="1" customWidth="1"/>
    <col min="1551" max="1551" width="10" style="304" customWidth="1"/>
    <col min="1552" max="1794" width="9.140625" style="304"/>
    <col min="1795" max="1795" width="4.42578125" style="304" customWidth="1"/>
    <col min="1796" max="1796" width="13" style="304" bestFit="1" customWidth="1"/>
    <col min="1797" max="1797" width="32.140625" style="304" bestFit="1" customWidth="1"/>
    <col min="1798" max="1805" width="9.140625" style="304"/>
    <col min="1806" max="1806" width="32.140625" style="304" bestFit="1" customWidth="1"/>
    <col min="1807" max="1807" width="10" style="304" customWidth="1"/>
    <col min="1808" max="2050" width="9.140625" style="304"/>
    <col min="2051" max="2051" width="4.42578125" style="304" customWidth="1"/>
    <col min="2052" max="2052" width="13" style="304" bestFit="1" customWidth="1"/>
    <col min="2053" max="2053" width="32.140625" style="304" bestFit="1" customWidth="1"/>
    <col min="2054" max="2061" width="9.140625" style="304"/>
    <col min="2062" max="2062" width="32.140625" style="304" bestFit="1" customWidth="1"/>
    <col min="2063" max="2063" width="10" style="304" customWidth="1"/>
    <col min="2064" max="2306" width="9.140625" style="304"/>
    <col min="2307" max="2307" width="4.42578125" style="304" customWidth="1"/>
    <col min="2308" max="2308" width="13" style="304" bestFit="1" customWidth="1"/>
    <col min="2309" max="2309" width="32.140625" style="304" bestFit="1" customWidth="1"/>
    <col min="2310" max="2317" width="9.140625" style="304"/>
    <col min="2318" max="2318" width="32.140625" style="304" bestFit="1" customWidth="1"/>
    <col min="2319" max="2319" width="10" style="304" customWidth="1"/>
    <col min="2320" max="2562" width="9.140625" style="304"/>
    <col min="2563" max="2563" width="4.42578125" style="304" customWidth="1"/>
    <col min="2564" max="2564" width="13" style="304" bestFit="1" customWidth="1"/>
    <col min="2565" max="2565" width="32.140625" style="304" bestFit="1" customWidth="1"/>
    <col min="2566" max="2573" width="9.140625" style="304"/>
    <col min="2574" max="2574" width="32.140625" style="304" bestFit="1" customWidth="1"/>
    <col min="2575" max="2575" width="10" style="304" customWidth="1"/>
    <col min="2576" max="2818" width="9.140625" style="304"/>
    <col min="2819" max="2819" width="4.42578125" style="304" customWidth="1"/>
    <col min="2820" max="2820" width="13" style="304" bestFit="1" customWidth="1"/>
    <col min="2821" max="2821" width="32.140625" style="304" bestFit="1" customWidth="1"/>
    <col min="2822" max="2829" width="9.140625" style="304"/>
    <col min="2830" max="2830" width="32.140625" style="304" bestFit="1" customWidth="1"/>
    <col min="2831" max="2831" width="10" style="304" customWidth="1"/>
    <col min="2832" max="3074" width="9.140625" style="304"/>
    <col min="3075" max="3075" width="4.42578125" style="304" customWidth="1"/>
    <col min="3076" max="3076" width="13" style="304" bestFit="1" customWidth="1"/>
    <col min="3077" max="3077" width="32.140625" style="304" bestFit="1" customWidth="1"/>
    <col min="3078" max="3085" width="9.140625" style="304"/>
    <col min="3086" max="3086" width="32.140625" style="304" bestFit="1" customWidth="1"/>
    <col min="3087" max="3087" width="10" style="304" customWidth="1"/>
    <col min="3088" max="3330" width="9.140625" style="304"/>
    <col min="3331" max="3331" width="4.42578125" style="304" customWidth="1"/>
    <col min="3332" max="3332" width="13" style="304" bestFit="1" customWidth="1"/>
    <col min="3333" max="3333" width="32.140625" style="304" bestFit="1" customWidth="1"/>
    <col min="3334" max="3341" width="9.140625" style="304"/>
    <col min="3342" max="3342" width="32.140625" style="304" bestFit="1" customWidth="1"/>
    <col min="3343" max="3343" width="10" style="304" customWidth="1"/>
    <col min="3344" max="3586" width="9.140625" style="304"/>
    <col min="3587" max="3587" width="4.42578125" style="304" customWidth="1"/>
    <col min="3588" max="3588" width="13" style="304" bestFit="1" customWidth="1"/>
    <col min="3589" max="3589" width="32.140625" style="304" bestFit="1" customWidth="1"/>
    <col min="3590" max="3597" width="9.140625" style="304"/>
    <col min="3598" max="3598" width="32.140625" style="304" bestFit="1" customWidth="1"/>
    <col min="3599" max="3599" width="10" style="304" customWidth="1"/>
    <col min="3600" max="3842" width="9.140625" style="304"/>
    <col min="3843" max="3843" width="4.42578125" style="304" customWidth="1"/>
    <col min="3844" max="3844" width="13" style="304" bestFit="1" customWidth="1"/>
    <col min="3845" max="3845" width="32.140625" style="304" bestFit="1" customWidth="1"/>
    <col min="3846" max="3853" width="9.140625" style="304"/>
    <col min="3854" max="3854" width="32.140625" style="304" bestFit="1" customWidth="1"/>
    <col min="3855" max="3855" width="10" style="304" customWidth="1"/>
    <col min="3856" max="4098" width="9.140625" style="304"/>
    <col min="4099" max="4099" width="4.42578125" style="304" customWidth="1"/>
    <col min="4100" max="4100" width="13" style="304" bestFit="1" customWidth="1"/>
    <col min="4101" max="4101" width="32.140625" style="304" bestFit="1" customWidth="1"/>
    <col min="4102" max="4109" width="9.140625" style="304"/>
    <col min="4110" max="4110" width="32.140625" style="304" bestFit="1" customWidth="1"/>
    <col min="4111" max="4111" width="10" style="304" customWidth="1"/>
    <col min="4112" max="4354" width="9.140625" style="304"/>
    <col min="4355" max="4355" width="4.42578125" style="304" customWidth="1"/>
    <col min="4356" max="4356" width="13" style="304" bestFit="1" customWidth="1"/>
    <col min="4357" max="4357" width="32.140625" style="304" bestFit="1" customWidth="1"/>
    <col min="4358" max="4365" width="9.140625" style="304"/>
    <col min="4366" max="4366" width="32.140625" style="304" bestFit="1" customWidth="1"/>
    <col min="4367" max="4367" width="10" style="304" customWidth="1"/>
    <col min="4368" max="4610" width="9.140625" style="304"/>
    <col min="4611" max="4611" width="4.42578125" style="304" customWidth="1"/>
    <col min="4612" max="4612" width="13" style="304" bestFit="1" customWidth="1"/>
    <col min="4613" max="4613" width="32.140625" style="304" bestFit="1" customWidth="1"/>
    <col min="4614" max="4621" width="9.140625" style="304"/>
    <col min="4622" max="4622" width="32.140625" style="304" bestFit="1" customWidth="1"/>
    <col min="4623" max="4623" width="10" style="304" customWidth="1"/>
    <col min="4624" max="4866" width="9.140625" style="304"/>
    <col min="4867" max="4867" width="4.42578125" style="304" customWidth="1"/>
    <col min="4868" max="4868" width="13" style="304" bestFit="1" customWidth="1"/>
    <col min="4869" max="4869" width="32.140625" style="304" bestFit="1" customWidth="1"/>
    <col min="4870" max="4877" width="9.140625" style="304"/>
    <col min="4878" max="4878" width="32.140625" style="304" bestFit="1" customWidth="1"/>
    <col min="4879" max="4879" width="10" style="304" customWidth="1"/>
    <col min="4880" max="5122" width="9.140625" style="304"/>
    <col min="5123" max="5123" width="4.42578125" style="304" customWidth="1"/>
    <col min="5124" max="5124" width="13" style="304" bestFit="1" customWidth="1"/>
    <col min="5125" max="5125" width="32.140625" style="304" bestFit="1" customWidth="1"/>
    <col min="5126" max="5133" width="9.140625" style="304"/>
    <col min="5134" max="5134" width="32.140625" style="304" bestFit="1" customWidth="1"/>
    <col min="5135" max="5135" width="10" style="304" customWidth="1"/>
    <col min="5136" max="5378" width="9.140625" style="304"/>
    <col min="5379" max="5379" width="4.42578125" style="304" customWidth="1"/>
    <col min="5380" max="5380" width="13" style="304" bestFit="1" customWidth="1"/>
    <col min="5381" max="5381" width="32.140625" style="304" bestFit="1" customWidth="1"/>
    <col min="5382" max="5389" width="9.140625" style="304"/>
    <col min="5390" max="5390" width="32.140625" style="304" bestFit="1" customWidth="1"/>
    <col min="5391" max="5391" width="10" style="304" customWidth="1"/>
    <col min="5392" max="5634" width="9.140625" style="304"/>
    <col min="5635" max="5635" width="4.42578125" style="304" customWidth="1"/>
    <col min="5636" max="5636" width="13" style="304" bestFit="1" customWidth="1"/>
    <col min="5637" max="5637" width="32.140625" style="304" bestFit="1" customWidth="1"/>
    <col min="5638" max="5645" width="9.140625" style="304"/>
    <col min="5646" max="5646" width="32.140625" style="304" bestFit="1" customWidth="1"/>
    <col min="5647" max="5647" width="10" style="304" customWidth="1"/>
    <col min="5648" max="5890" width="9.140625" style="304"/>
    <col min="5891" max="5891" width="4.42578125" style="304" customWidth="1"/>
    <col min="5892" max="5892" width="13" style="304" bestFit="1" customWidth="1"/>
    <col min="5893" max="5893" width="32.140625" style="304" bestFit="1" customWidth="1"/>
    <col min="5894" max="5901" width="9.140625" style="304"/>
    <col min="5902" max="5902" width="32.140625" style="304" bestFit="1" customWidth="1"/>
    <col min="5903" max="5903" width="10" style="304" customWidth="1"/>
    <col min="5904" max="6146" width="9.140625" style="304"/>
    <col min="6147" max="6147" width="4.42578125" style="304" customWidth="1"/>
    <col min="6148" max="6148" width="13" style="304" bestFit="1" customWidth="1"/>
    <col min="6149" max="6149" width="32.140625" style="304" bestFit="1" customWidth="1"/>
    <col min="6150" max="6157" width="9.140625" style="304"/>
    <col min="6158" max="6158" width="32.140625" style="304" bestFit="1" customWidth="1"/>
    <col min="6159" max="6159" width="10" style="304" customWidth="1"/>
    <col min="6160" max="6402" width="9.140625" style="304"/>
    <col min="6403" max="6403" width="4.42578125" style="304" customWidth="1"/>
    <col min="6404" max="6404" width="13" style="304" bestFit="1" customWidth="1"/>
    <col min="6405" max="6405" width="32.140625" style="304" bestFit="1" customWidth="1"/>
    <col min="6406" max="6413" width="9.140625" style="304"/>
    <col min="6414" max="6414" width="32.140625" style="304" bestFit="1" customWidth="1"/>
    <col min="6415" max="6415" width="10" style="304" customWidth="1"/>
    <col min="6416" max="6658" width="9.140625" style="304"/>
    <col min="6659" max="6659" width="4.42578125" style="304" customWidth="1"/>
    <col min="6660" max="6660" width="13" style="304" bestFit="1" customWidth="1"/>
    <col min="6661" max="6661" width="32.140625" style="304" bestFit="1" customWidth="1"/>
    <col min="6662" max="6669" width="9.140625" style="304"/>
    <col min="6670" max="6670" width="32.140625" style="304" bestFit="1" customWidth="1"/>
    <col min="6671" max="6671" width="10" style="304" customWidth="1"/>
    <col min="6672" max="6914" width="9.140625" style="304"/>
    <col min="6915" max="6915" width="4.42578125" style="304" customWidth="1"/>
    <col min="6916" max="6916" width="13" style="304" bestFit="1" customWidth="1"/>
    <col min="6917" max="6917" width="32.140625" style="304" bestFit="1" customWidth="1"/>
    <col min="6918" max="6925" width="9.140625" style="304"/>
    <col min="6926" max="6926" width="32.140625" style="304" bestFit="1" customWidth="1"/>
    <col min="6927" max="6927" width="10" style="304" customWidth="1"/>
    <col min="6928" max="7170" width="9.140625" style="304"/>
    <col min="7171" max="7171" width="4.42578125" style="304" customWidth="1"/>
    <col min="7172" max="7172" width="13" style="304" bestFit="1" customWidth="1"/>
    <col min="7173" max="7173" width="32.140625" style="304" bestFit="1" customWidth="1"/>
    <col min="7174" max="7181" width="9.140625" style="304"/>
    <col min="7182" max="7182" width="32.140625" style="304" bestFit="1" customWidth="1"/>
    <col min="7183" max="7183" width="10" style="304" customWidth="1"/>
    <col min="7184" max="7426" width="9.140625" style="304"/>
    <col min="7427" max="7427" width="4.42578125" style="304" customWidth="1"/>
    <col min="7428" max="7428" width="13" style="304" bestFit="1" customWidth="1"/>
    <col min="7429" max="7429" width="32.140625" style="304" bestFit="1" customWidth="1"/>
    <col min="7430" max="7437" width="9.140625" style="304"/>
    <col min="7438" max="7438" width="32.140625" style="304" bestFit="1" customWidth="1"/>
    <col min="7439" max="7439" width="10" style="304" customWidth="1"/>
    <col min="7440" max="7682" width="9.140625" style="304"/>
    <col min="7683" max="7683" width="4.42578125" style="304" customWidth="1"/>
    <col min="7684" max="7684" width="13" style="304" bestFit="1" customWidth="1"/>
    <col min="7685" max="7685" width="32.140625" style="304" bestFit="1" customWidth="1"/>
    <col min="7686" max="7693" width="9.140625" style="304"/>
    <col min="7694" max="7694" width="32.140625" style="304" bestFit="1" customWidth="1"/>
    <col min="7695" max="7695" width="10" style="304" customWidth="1"/>
    <col min="7696" max="7938" width="9.140625" style="304"/>
    <col min="7939" max="7939" width="4.42578125" style="304" customWidth="1"/>
    <col min="7940" max="7940" width="13" style="304" bestFit="1" customWidth="1"/>
    <col min="7941" max="7941" width="32.140625" style="304" bestFit="1" customWidth="1"/>
    <col min="7942" max="7949" width="9.140625" style="304"/>
    <col min="7950" max="7950" width="32.140625" style="304" bestFit="1" customWidth="1"/>
    <col min="7951" max="7951" width="10" style="304" customWidth="1"/>
    <col min="7952" max="8194" width="9.140625" style="304"/>
    <col min="8195" max="8195" width="4.42578125" style="304" customWidth="1"/>
    <col min="8196" max="8196" width="13" style="304" bestFit="1" customWidth="1"/>
    <col min="8197" max="8197" width="32.140625" style="304" bestFit="1" customWidth="1"/>
    <col min="8198" max="8205" width="9.140625" style="304"/>
    <col min="8206" max="8206" width="32.140625" style="304" bestFit="1" customWidth="1"/>
    <col min="8207" max="8207" width="10" style="304" customWidth="1"/>
    <col min="8208" max="8450" width="9.140625" style="304"/>
    <col min="8451" max="8451" width="4.42578125" style="304" customWidth="1"/>
    <col min="8452" max="8452" width="13" style="304" bestFit="1" customWidth="1"/>
    <col min="8453" max="8453" width="32.140625" style="304" bestFit="1" customWidth="1"/>
    <col min="8454" max="8461" width="9.140625" style="304"/>
    <col min="8462" max="8462" width="32.140625" style="304" bestFit="1" customWidth="1"/>
    <col min="8463" max="8463" width="10" style="304" customWidth="1"/>
    <col min="8464" max="8706" width="9.140625" style="304"/>
    <col min="8707" max="8707" width="4.42578125" style="304" customWidth="1"/>
    <col min="8708" max="8708" width="13" style="304" bestFit="1" customWidth="1"/>
    <col min="8709" max="8709" width="32.140625" style="304" bestFit="1" customWidth="1"/>
    <col min="8710" max="8717" width="9.140625" style="304"/>
    <col min="8718" max="8718" width="32.140625" style="304" bestFit="1" customWidth="1"/>
    <col min="8719" max="8719" width="10" style="304" customWidth="1"/>
    <col min="8720" max="8962" width="9.140625" style="304"/>
    <col min="8963" max="8963" width="4.42578125" style="304" customWidth="1"/>
    <col min="8964" max="8964" width="13" style="304" bestFit="1" customWidth="1"/>
    <col min="8965" max="8965" width="32.140625" style="304" bestFit="1" customWidth="1"/>
    <col min="8966" max="8973" width="9.140625" style="304"/>
    <col min="8974" max="8974" width="32.140625" style="304" bestFit="1" customWidth="1"/>
    <col min="8975" max="8975" width="10" style="304" customWidth="1"/>
    <col min="8976" max="9218" width="9.140625" style="304"/>
    <col min="9219" max="9219" width="4.42578125" style="304" customWidth="1"/>
    <col min="9220" max="9220" width="13" style="304" bestFit="1" customWidth="1"/>
    <col min="9221" max="9221" width="32.140625" style="304" bestFit="1" customWidth="1"/>
    <col min="9222" max="9229" width="9.140625" style="304"/>
    <col min="9230" max="9230" width="32.140625" style="304" bestFit="1" customWidth="1"/>
    <col min="9231" max="9231" width="10" style="304" customWidth="1"/>
    <col min="9232" max="9474" width="9.140625" style="304"/>
    <col min="9475" max="9475" width="4.42578125" style="304" customWidth="1"/>
    <col min="9476" max="9476" width="13" style="304" bestFit="1" customWidth="1"/>
    <col min="9477" max="9477" width="32.140625" style="304" bestFit="1" customWidth="1"/>
    <col min="9478" max="9485" width="9.140625" style="304"/>
    <col min="9486" max="9486" width="32.140625" style="304" bestFit="1" customWidth="1"/>
    <col min="9487" max="9487" width="10" style="304" customWidth="1"/>
    <col min="9488" max="9730" width="9.140625" style="304"/>
    <col min="9731" max="9731" width="4.42578125" style="304" customWidth="1"/>
    <col min="9732" max="9732" width="13" style="304" bestFit="1" customWidth="1"/>
    <col min="9733" max="9733" width="32.140625" style="304" bestFit="1" customWidth="1"/>
    <col min="9734" max="9741" width="9.140625" style="304"/>
    <col min="9742" max="9742" width="32.140625" style="304" bestFit="1" customWidth="1"/>
    <col min="9743" max="9743" width="10" style="304" customWidth="1"/>
    <col min="9744" max="9986" width="9.140625" style="304"/>
    <col min="9987" max="9987" width="4.42578125" style="304" customWidth="1"/>
    <col min="9988" max="9988" width="13" style="304" bestFit="1" customWidth="1"/>
    <col min="9989" max="9989" width="32.140625" style="304" bestFit="1" customWidth="1"/>
    <col min="9990" max="9997" width="9.140625" style="304"/>
    <col min="9998" max="9998" width="32.140625" style="304" bestFit="1" customWidth="1"/>
    <col min="9999" max="9999" width="10" style="304" customWidth="1"/>
    <col min="10000" max="10242" width="9.140625" style="304"/>
    <col min="10243" max="10243" width="4.42578125" style="304" customWidth="1"/>
    <col min="10244" max="10244" width="13" style="304" bestFit="1" customWidth="1"/>
    <col min="10245" max="10245" width="32.140625" style="304" bestFit="1" customWidth="1"/>
    <col min="10246" max="10253" width="9.140625" style="304"/>
    <col min="10254" max="10254" width="32.140625" style="304" bestFit="1" customWidth="1"/>
    <col min="10255" max="10255" width="10" style="304" customWidth="1"/>
    <col min="10256" max="10498" width="9.140625" style="304"/>
    <col min="10499" max="10499" width="4.42578125" style="304" customWidth="1"/>
    <col min="10500" max="10500" width="13" style="304" bestFit="1" customWidth="1"/>
    <col min="10501" max="10501" width="32.140625" style="304" bestFit="1" customWidth="1"/>
    <col min="10502" max="10509" width="9.140625" style="304"/>
    <col min="10510" max="10510" width="32.140625" style="304" bestFit="1" customWidth="1"/>
    <col min="10511" max="10511" width="10" style="304" customWidth="1"/>
    <col min="10512" max="10754" width="9.140625" style="304"/>
    <col min="10755" max="10755" width="4.42578125" style="304" customWidth="1"/>
    <col min="10756" max="10756" width="13" style="304" bestFit="1" customWidth="1"/>
    <col min="10757" max="10757" width="32.140625" style="304" bestFit="1" customWidth="1"/>
    <col min="10758" max="10765" width="9.140625" style="304"/>
    <col min="10766" max="10766" width="32.140625" style="304" bestFit="1" customWidth="1"/>
    <col min="10767" max="10767" width="10" style="304" customWidth="1"/>
    <col min="10768" max="11010" width="9.140625" style="304"/>
    <col min="11011" max="11011" width="4.42578125" style="304" customWidth="1"/>
    <col min="11012" max="11012" width="13" style="304" bestFit="1" customWidth="1"/>
    <col min="11013" max="11013" width="32.140625" style="304" bestFit="1" customWidth="1"/>
    <col min="11014" max="11021" width="9.140625" style="304"/>
    <col min="11022" max="11022" width="32.140625" style="304" bestFit="1" customWidth="1"/>
    <col min="11023" max="11023" width="10" style="304" customWidth="1"/>
    <col min="11024" max="11266" width="9.140625" style="304"/>
    <col min="11267" max="11267" width="4.42578125" style="304" customWidth="1"/>
    <col min="11268" max="11268" width="13" style="304" bestFit="1" customWidth="1"/>
    <col min="11269" max="11269" width="32.140625" style="304" bestFit="1" customWidth="1"/>
    <col min="11270" max="11277" width="9.140625" style="304"/>
    <col min="11278" max="11278" width="32.140625" style="304" bestFit="1" customWidth="1"/>
    <col min="11279" max="11279" width="10" style="304" customWidth="1"/>
    <col min="11280" max="11522" width="9.140625" style="304"/>
    <col min="11523" max="11523" width="4.42578125" style="304" customWidth="1"/>
    <col min="11524" max="11524" width="13" style="304" bestFit="1" customWidth="1"/>
    <col min="11525" max="11525" width="32.140625" style="304" bestFit="1" customWidth="1"/>
    <col min="11526" max="11533" width="9.140625" style="304"/>
    <col min="11534" max="11534" width="32.140625" style="304" bestFit="1" customWidth="1"/>
    <col min="11535" max="11535" width="10" style="304" customWidth="1"/>
    <col min="11536" max="11778" width="9.140625" style="304"/>
    <col min="11779" max="11779" width="4.42578125" style="304" customWidth="1"/>
    <col min="11780" max="11780" width="13" style="304" bestFit="1" customWidth="1"/>
    <col min="11781" max="11781" width="32.140625" style="304" bestFit="1" customWidth="1"/>
    <col min="11782" max="11789" width="9.140625" style="304"/>
    <col min="11790" max="11790" width="32.140625" style="304" bestFit="1" customWidth="1"/>
    <col min="11791" max="11791" width="10" style="304" customWidth="1"/>
    <col min="11792" max="12034" width="9.140625" style="304"/>
    <col min="12035" max="12035" width="4.42578125" style="304" customWidth="1"/>
    <col min="12036" max="12036" width="13" style="304" bestFit="1" customWidth="1"/>
    <col min="12037" max="12037" width="32.140625" style="304" bestFit="1" customWidth="1"/>
    <col min="12038" max="12045" width="9.140625" style="304"/>
    <col min="12046" max="12046" width="32.140625" style="304" bestFit="1" customWidth="1"/>
    <col min="12047" max="12047" width="10" style="304" customWidth="1"/>
    <col min="12048" max="12290" width="9.140625" style="304"/>
    <col min="12291" max="12291" width="4.42578125" style="304" customWidth="1"/>
    <col min="12292" max="12292" width="13" style="304" bestFit="1" customWidth="1"/>
    <col min="12293" max="12293" width="32.140625" style="304" bestFit="1" customWidth="1"/>
    <col min="12294" max="12301" width="9.140625" style="304"/>
    <col min="12302" max="12302" width="32.140625" style="304" bestFit="1" customWidth="1"/>
    <col min="12303" max="12303" width="10" style="304" customWidth="1"/>
    <col min="12304" max="12546" width="9.140625" style="304"/>
    <col min="12547" max="12547" width="4.42578125" style="304" customWidth="1"/>
    <col min="12548" max="12548" width="13" style="304" bestFit="1" customWidth="1"/>
    <col min="12549" max="12549" width="32.140625" style="304" bestFit="1" customWidth="1"/>
    <col min="12550" max="12557" width="9.140625" style="304"/>
    <col min="12558" max="12558" width="32.140625" style="304" bestFit="1" customWidth="1"/>
    <col min="12559" max="12559" width="10" style="304" customWidth="1"/>
    <col min="12560" max="12802" width="9.140625" style="304"/>
    <col min="12803" max="12803" width="4.42578125" style="304" customWidth="1"/>
    <col min="12804" max="12804" width="13" style="304" bestFit="1" customWidth="1"/>
    <col min="12805" max="12805" width="32.140625" style="304" bestFit="1" customWidth="1"/>
    <col min="12806" max="12813" width="9.140625" style="304"/>
    <col min="12814" max="12814" width="32.140625" style="304" bestFit="1" customWidth="1"/>
    <col min="12815" max="12815" width="10" style="304" customWidth="1"/>
    <col min="12816" max="13058" width="9.140625" style="304"/>
    <col min="13059" max="13059" width="4.42578125" style="304" customWidth="1"/>
    <col min="13060" max="13060" width="13" style="304" bestFit="1" customWidth="1"/>
    <col min="13061" max="13061" width="32.140625" style="304" bestFit="1" customWidth="1"/>
    <col min="13062" max="13069" width="9.140625" style="304"/>
    <col min="13070" max="13070" width="32.140625" style="304" bestFit="1" customWidth="1"/>
    <col min="13071" max="13071" width="10" style="304" customWidth="1"/>
    <col min="13072" max="13314" width="9.140625" style="304"/>
    <col min="13315" max="13315" width="4.42578125" style="304" customWidth="1"/>
    <col min="13316" max="13316" width="13" style="304" bestFit="1" customWidth="1"/>
    <col min="13317" max="13317" width="32.140625" style="304" bestFit="1" customWidth="1"/>
    <col min="13318" max="13325" width="9.140625" style="304"/>
    <col min="13326" max="13326" width="32.140625" style="304" bestFit="1" customWidth="1"/>
    <col min="13327" max="13327" width="10" style="304" customWidth="1"/>
    <col min="13328" max="13570" width="9.140625" style="304"/>
    <col min="13571" max="13571" width="4.42578125" style="304" customWidth="1"/>
    <col min="13572" max="13572" width="13" style="304" bestFit="1" customWidth="1"/>
    <col min="13573" max="13573" width="32.140625" style="304" bestFit="1" customWidth="1"/>
    <col min="13574" max="13581" width="9.140625" style="304"/>
    <col min="13582" max="13582" width="32.140625" style="304" bestFit="1" customWidth="1"/>
    <col min="13583" max="13583" width="10" style="304" customWidth="1"/>
    <col min="13584" max="13826" width="9.140625" style="304"/>
    <col min="13827" max="13827" width="4.42578125" style="304" customWidth="1"/>
    <col min="13828" max="13828" width="13" style="304" bestFit="1" customWidth="1"/>
    <col min="13829" max="13829" width="32.140625" style="304" bestFit="1" customWidth="1"/>
    <col min="13830" max="13837" width="9.140625" style="304"/>
    <col min="13838" max="13838" width="32.140625" style="304" bestFit="1" customWidth="1"/>
    <col min="13839" max="13839" width="10" style="304" customWidth="1"/>
    <col min="13840" max="14082" width="9.140625" style="304"/>
    <col min="14083" max="14083" width="4.42578125" style="304" customWidth="1"/>
    <col min="14084" max="14084" width="13" style="304" bestFit="1" customWidth="1"/>
    <col min="14085" max="14085" width="32.140625" style="304" bestFit="1" customWidth="1"/>
    <col min="14086" max="14093" width="9.140625" style="304"/>
    <col min="14094" max="14094" width="32.140625" style="304" bestFit="1" customWidth="1"/>
    <col min="14095" max="14095" width="10" style="304" customWidth="1"/>
    <col min="14096" max="14338" width="9.140625" style="304"/>
    <col min="14339" max="14339" width="4.42578125" style="304" customWidth="1"/>
    <col min="14340" max="14340" width="13" style="304" bestFit="1" customWidth="1"/>
    <col min="14341" max="14341" width="32.140625" style="304" bestFit="1" customWidth="1"/>
    <col min="14342" max="14349" width="9.140625" style="304"/>
    <col min="14350" max="14350" width="32.140625" style="304" bestFit="1" customWidth="1"/>
    <col min="14351" max="14351" width="10" style="304" customWidth="1"/>
    <col min="14352" max="14594" width="9.140625" style="304"/>
    <col min="14595" max="14595" width="4.42578125" style="304" customWidth="1"/>
    <col min="14596" max="14596" width="13" style="304" bestFit="1" customWidth="1"/>
    <col min="14597" max="14597" width="32.140625" style="304" bestFit="1" customWidth="1"/>
    <col min="14598" max="14605" width="9.140625" style="304"/>
    <col min="14606" max="14606" width="32.140625" style="304" bestFit="1" customWidth="1"/>
    <col min="14607" max="14607" width="10" style="304" customWidth="1"/>
    <col min="14608" max="14850" width="9.140625" style="304"/>
    <col min="14851" max="14851" width="4.42578125" style="304" customWidth="1"/>
    <col min="14852" max="14852" width="13" style="304" bestFit="1" customWidth="1"/>
    <col min="14853" max="14853" width="32.140625" style="304" bestFit="1" customWidth="1"/>
    <col min="14854" max="14861" width="9.140625" style="304"/>
    <col min="14862" max="14862" width="32.140625" style="304" bestFit="1" customWidth="1"/>
    <col min="14863" max="14863" width="10" style="304" customWidth="1"/>
    <col min="14864" max="15106" width="9.140625" style="304"/>
    <col min="15107" max="15107" width="4.42578125" style="304" customWidth="1"/>
    <col min="15108" max="15108" width="13" style="304" bestFit="1" customWidth="1"/>
    <col min="15109" max="15109" width="32.140625" style="304" bestFit="1" customWidth="1"/>
    <col min="15110" max="15117" width="9.140625" style="304"/>
    <col min="15118" max="15118" width="32.140625" style="304" bestFit="1" customWidth="1"/>
    <col min="15119" max="15119" width="10" style="304" customWidth="1"/>
    <col min="15120" max="15362" width="9.140625" style="304"/>
    <col min="15363" max="15363" width="4.42578125" style="304" customWidth="1"/>
    <col min="15364" max="15364" width="13" style="304" bestFit="1" customWidth="1"/>
    <col min="15365" max="15365" width="32.140625" style="304" bestFit="1" customWidth="1"/>
    <col min="15366" max="15373" width="9.140625" style="304"/>
    <col min="15374" max="15374" width="32.140625" style="304" bestFit="1" customWidth="1"/>
    <col min="15375" max="15375" width="10" style="304" customWidth="1"/>
    <col min="15376" max="15618" width="9.140625" style="304"/>
    <col min="15619" max="15619" width="4.42578125" style="304" customWidth="1"/>
    <col min="15620" max="15620" width="13" style="304" bestFit="1" customWidth="1"/>
    <col min="15621" max="15621" width="32.140625" style="304" bestFit="1" customWidth="1"/>
    <col min="15622" max="15629" width="9.140625" style="304"/>
    <col min="15630" max="15630" width="32.140625" style="304" bestFit="1" customWidth="1"/>
    <col min="15631" max="15631" width="10" style="304" customWidth="1"/>
    <col min="15632" max="15874" width="9.140625" style="304"/>
    <col min="15875" max="15875" width="4.42578125" style="304" customWidth="1"/>
    <col min="15876" max="15876" width="13" style="304" bestFit="1" customWidth="1"/>
    <col min="15877" max="15877" width="32.140625" style="304" bestFit="1" customWidth="1"/>
    <col min="15878" max="15885" width="9.140625" style="304"/>
    <col min="15886" max="15886" width="32.140625" style="304" bestFit="1" customWidth="1"/>
    <col min="15887" max="15887" width="10" style="304" customWidth="1"/>
    <col min="15888" max="16130" width="9.140625" style="304"/>
    <col min="16131" max="16131" width="4.42578125" style="304" customWidth="1"/>
    <col min="16132" max="16132" width="13" style="304" bestFit="1" customWidth="1"/>
    <col min="16133" max="16133" width="32.140625" style="304" bestFit="1" customWidth="1"/>
    <col min="16134" max="16141" width="9.140625" style="304"/>
    <col min="16142" max="16142" width="32.140625" style="304" bestFit="1" customWidth="1"/>
    <col min="16143" max="16143" width="10" style="304" customWidth="1"/>
    <col min="16144" max="16384" width="9.140625" style="304"/>
  </cols>
  <sheetData>
    <row r="1" spans="2:16" ht="45.6" customHeight="1" x14ac:dyDescent="0.25">
      <c r="B1" s="302"/>
      <c r="C1" s="302"/>
      <c r="E1" s="576"/>
      <c r="F1" s="619"/>
      <c r="G1" s="577" t="s">
        <v>223</v>
      </c>
      <c r="H1" s="578"/>
      <c r="I1" s="578"/>
      <c r="J1" s="578"/>
      <c r="K1" s="613"/>
      <c r="L1" s="578"/>
      <c r="M1" s="578"/>
      <c r="N1" s="5" t="s">
        <v>87</v>
      </c>
      <c r="O1" s="626"/>
      <c r="P1" s="578"/>
    </row>
    <row r="2" spans="2:16" ht="21" thickBot="1" x14ac:dyDescent="0.35">
      <c r="B2" s="314"/>
      <c r="C2" s="305" t="s">
        <v>0</v>
      </c>
      <c r="D2" s="411"/>
      <c r="E2" s="413"/>
      <c r="F2" s="620"/>
      <c r="G2" s="543" t="s">
        <v>228</v>
      </c>
      <c r="H2" s="543"/>
      <c r="I2" s="543"/>
      <c r="J2" s="543"/>
      <c r="K2" s="614"/>
      <c r="L2" s="413"/>
      <c r="M2" s="411"/>
      <c r="N2" s="305" t="s">
        <v>0</v>
      </c>
    </row>
    <row r="3" spans="2:16" ht="18.75" thickBot="1" x14ac:dyDescent="0.3">
      <c r="B3" s="306" t="s">
        <v>217</v>
      </c>
      <c r="C3" s="307" t="s">
        <v>1</v>
      </c>
      <c r="D3" s="416" t="s">
        <v>2</v>
      </c>
      <c r="E3" s="420"/>
      <c r="F3" s="621"/>
      <c r="G3" s="419"/>
      <c r="H3" s="653"/>
      <c r="I3" s="654"/>
      <c r="J3" s="419"/>
      <c r="K3" s="615"/>
      <c r="L3" s="420"/>
      <c r="M3" s="544" t="s">
        <v>2</v>
      </c>
      <c r="N3" s="308" t="s">
        <v>1</v>
      </c>
    </row>
    <row r="4" spans="2:16" ht="16.5" thickBot="1" x14ac:dyDescent="0.25">
      <c r="B4" s="309"/>
      <c r="C4" s="310" t="s">
        <v>12</v>
      </c>
      <c r="D4" s="423"/>
      <c r="E4" s="427"/>
      <c r="F4" s="622"/>
      <c r="G4" s="546" t="s">
        <v>13</v>
      </c>
      <c r="H4" s="651" t="s">
        <v>14</v>
      </c>
      <c r="I4" s="652"/>
      <c r="J4" s="546" t="s">
        <v>13</v>
      </c>
      <c r="K4" s="616"/>
      <c r="L4" s="547"/>
      <c r="M4" s="548"/>
      <c r="N4" s="311" t="s">
        <v>12</v>
      </c>
    </row>
    <row r="5" spans="2:16" s="317" customFormat="1" ht="44.25" customHeight="1" thickBot="1" x14ac:dyDescent="0.4">
      <c r="B5" s="318" t="s">
        <v>218</v>
      </c>
      <c r="C5" s="392" t="s">
        <v>233</v>
      </c>
      <c r="D5" s="345">
        <f>SUM(D6:D8)</f>
        <v>108</v>
      </c>
      <c r="E5" s="346">
        <f>SUM(E6:E8)</f>
        <v>432</v>
      </c>
      <c r="F5" s="346">
        <f>SUM(F6:F8)</f>
        <v>426</v>
      </c>
      <c r="G5" s="341">
        <f>SUM(G6:G8)</f>
        <v>1074</v>
      </c>
      <c r="H5" s="319">
        <v>0</v>
      </c>
      <c r="I5" s="320">
        <v>2</v>
      </c>
      <c r="J5" s="354">
        <f>SUM(J6:J8)</f>
        <v>1192</v>
      </c>
      <c r="K5" s="617">
        <f>SUM(K6:K8)</f>
        <v>555</v>
      </c>
      <c r="L5" s="355">
        <f>SUM(L6:L8)</f>
        <v>507</v>
      </c>
      <c r="M5" s="356">
        <f>SUM(M6:M8)</f>
        <v>65</v>
      </c>
      <c r="N5" s="313" t="s">
        <v>236</v>
      </c>
      <c r="O5" s="628" t="s">
        <v>270</v>
      </c>
    </row>
    <row r="6" spans="2:16" s="606" customFormat="1" ht="15" x14ac:dyDescent="0.2">
      <c r="B6" s="623"/>
      <c r="C6" s="327" t="s">
        <v>150</v>
      </c>
      <c r="D6" s="353">
        <v>16</v>
      </c>
      <c r="E6" s="601">
        <v>161</v>
      </c>
      <c r="F6" s="601">
        <v>147</v>
      </c>
      <c r="G6" s="602">
        <f>D6+E6+D6+F6</f>
        <v>340</v>
      </c>
      <c r="H6" s="633" t="s">
        <v>219</v>
      </c>
      <c r="I6" s="655"/>
      <c r="J6" s="603">
        <f>L6+M6+M6+K6</f>
        <v>334</v>
      </c>
      <c r="K6" s="601">
        <v>138</v>
      </c>
      <c r="L6" s="601">
        <v>140</v>
      </c>
      <c r="M6" s="604">
        <v>28</v>
      </c>
      <c r="N6" s="605" t="s">
        <v>162</v>
      </c>
      <c r="O6" s="629"/>
    </row>
    <row r="7" spans="2:16" s="606" customFormat="1" ht="15" x14ac:dyDescent="0.2">
      <c r="B7" s="624"/>
      <c r="C7" s="328" t="s">
        <v>151</v>
      </c>
      <c r="D7" s="334">
        <v>57</v>
      </c>
      <c r="E7" s="607">
        <v>108</v>
      </c>
      <c r="F7" s="607">
        <v>131</v>
      </c>
      <c r="G7" s="602">
        <f t="shared" ref="G7:G8" si="0">D7+E7+D7+F7</f>
        <v>353</v>
      </c>
      <c r="H7" s="656"/>
      <c r="I7" s="657"/>
      <c r="J7" s="603">
        <f t="shared" ref="J7:J8" si="1">L7+M7+M7+K7</f>
        <v>443</v>
      </c>
      <c r="K7" s="607">
        <v>217</v>
      </c>
      <c r="L7" s="607">
        <v>184</v>
      </c>
      <c r="M7" s="608">
        <v>21</v>
      </c>
      <c r="N7" s="609" t="s">
        <v>142</v>
      </c>
      <c r="O7" s="629"/>
    </row>
    <row r="8" spans="2:16" s="606" customFormat="1" ht="15.75" thickBot="1" x14ac:dyDescent="0.25">
      <c r="B8" s="625"/>
      <c r="C8" s="329" t="s">
        <v>152</v>
      </c>
      <c r="D8" s="335">
        <v>35</v>
      </c>
      <c r="E8" s="610">
        <v>163</v>
      </c>
      <c r="F8" s="610">
        <v>148</v>
      </c>
      <c r="G8" s="602">
        <f t="shared" si="0"/>
        <v>381</v>
      </c>
      <c r="H8" s="658"/>
      <c r="I8" s="659"/>
      <c r="J8" s="603">
        <f t="shared" si="1"/>
        <v>415</v>
      </c>
      <c r="K8" s="610">
        <v>200</v>
      </c>
      <c r="L8" s="610">
        <v>183</v>
      </c>
      <c r="M8" s="611">
        <v>16</v>
      </c>
      <c r="N8" s="612" t="s">
        <v>143</v>
      </c>
      <c r="O8" s="629"/>
    </row>
    <row r="9" spans="2:16" s="317" customFormat="1" ht="44.25" customHeight="1" thickBot="1" x14ac:dyDescent="0.4">
      <c r="B9" s="318" t="s">
        <v>220</v>
      </c>
      <c r="C9" s="360" t="s">
        <v>225</v>
      </c>
      <c r="D9" s="345">
        <f>SUM(D10:D12)</f>
        <v>136</v>
      </c>
      <c r="E9" s="346">
        <f>SUM(E10:E12)</f>
        <v>371</v>
      </c>
      <c r="F9" s="346">
        <f>SUM(F10:F12)</f>
        <v>393</v>
      </c>
      <c r="G9" s="341">
        <f>SUM(G10:G12)</f>
        <v>1036</v>
      </c>
      <c r="H9" s="325">
        <v>0</v>
      </c>
      <c r="I9" s="326">
        <v>2</v>
      </c>
      <c r="J9" s="354">
        <f>SUM(J10:J12)</f>
        <v>1130</v>
      </c>
      <c r="K9" s="617">
        <f>SUM(K10:K12)</f>
        <v>454</v>
      </c>
      <c r="L9" s="355">
        <f>SUM(L10:L12)</f>
        <v>454</v>
      </c>
      <c r="M9" s="356">
        <f>SUM(M10:M12)</f>
        <v>111</v>
      </c>
      <c r="N9" s="312" t="s">
        <v>235</v>
      </c>
      <c r="O9" s="628" t="s">
        <v>271</v>
      </c>
    </row>
    <row r="10" spans="2:16" s="317" customFormat="1" ht="15" x14ac:dyDescent="0.2">
      <c r="B10" s="321"/>
      <c r="C10" s="596" t="s">
        <v>94</v>
      </c>
      <c r="D10" s="342">
        <v>60</v>
      </c>
      <c r="E10" s="343">
        <v>94</v>
      </c>
      <c r="F10" s="343">
        <v>97</v>
      </c>
      <c r="G10" s="602">
        <f>D10+E10+D10+F10</f>
        <v>311</v>
      </c>
      <c r="H10" s="633" t="s">
        <v>219</v>
      </c>
      <c r="I10" s="634"/>
      <c r="J10" s="603">
        <f>L10+M10+M10+K10</f>
        <v>361</v>
      </c>
      <c r="K10" s="343">
        <v>129</v>
      </c>
      <c r="L10" s="343">
        <v>130</v>
      </c>
      <c r="M10" s="353">
        <v>51</v>
      </c>
      <c r="N10" s="327" t="s">
        <v>181</v>
      </c>
      <c r="O10" s="627"/>
    </row>
    <row r="11" spans="2:16" s="317" customFormat="1" ht="15" x14ac:dyDescent="0.2">
      <c r="B11" s="321"/>
      <c r="C11" s="597" t="s">
        <v>184</v>
      </c>
      <c r="D11" s="337">
        <v>47</v>
      </c>
      <c r="E11" s="336">
        <v>119</v>
      </c>
      <c r="F11" s="336">
        <v>130</v>
      </c>
      <c r="G11" s="602">
        <f t="shared" ref="G11:G12" si="2">D11+E11+D11+F11</f>
        <v>343</v>
      </c>
      <c r="H11" s="635"/>
      <c r="I11" s="636"/>
      <c r="J11" s="603">
        <f t="shared" ref="J11:J12" si="3">L11+M11+M11+K11</f>
        <v>332</v>
      </c>
      <c r="K11" s="336">
        <v>172</v>
      </c>
      <c r="L11" s="336">
        <v>102</v>
      </c>
      <c r="M11" s="334">
        <v>29</v>
      </c>
      <c r="N11" s="328" t="s">
        <v>26</v>
      </c>
      <c r="O11" s="627"/>
    </row>
    <row r="12" spans="2:16" s="317" customFormat="1" ht="15.75" thickBot="1" x14ac:dyDescent="0.25">
      <c r="B12" s="321"/>
      <c r="C12" s="598" t="s">
        <v>283</v>
      </c>
      <c r="D12" s="347">
        <v>29</v>
      </c>
      <c r="E12" s="348">
        <v>158</v>
      </c>
      <c r="F12" s="348">
        <v>166</v>
      </c>
      <c r="G12" s="602">
        <f t="shared" si="2"/>
        <v>382</v>
      </c>
      <c r="H12" s="637"/>
      <c r="I12" s="638"/>
      <c r="J12" s="603">
        <f t="shared" si="3"/>
        <v>437</v>
      </c>
      <c r="K12" s="348">
        <v>153</v>
      </c>
      <c r="L12" s="348">
        <v>222</v>
      </c>
      <c r="M12" s="351">
        <v>31</v>
      </c>
      <c r="N12" s="329" t="s">
        <v>164</v>
      </c>
      <c r="O12" s="627"/>
    </row>
    <row r="13" spans="2:16" s="317" customFormat="1" ht="44.25" customHeight="1" thickBot="1" x14ac:dyDescent="0.4">
      <c r="B13" s="318" t="s">
        <v>221</v>
      </c>
      <c r="C13" s="315" t="s">
        <v>227</v>
      </c>
      <c r="D13" s="345">
        <f>SUM(D14:D16)</f>
        <v>129</v>
      </c>
      <c r="E13" s="346">
        <f>SUM(E14:E16)</f>
        <v>365</v>
      </c>
      <c r="F13" s="346">
        <f>SUM(F14:F16)</f>
        <v>371</v>
      </c>
      <c r="G13" s="341">
        <f>SUM(G14:G16)</f>
        <v>994</v>
      </c>
      <c r="H13" s="325">
        <v>0</v>
      </c>
      <c r="I13" s="326">
        <v>2</v>
      </c>
      <c r="J13" s="354">
        <f>SUM(J14:J16)</f>
        <v>1052</v>
      </c>
      <c r="K13" s="617">
        <f>SUM(K14:K16)</f>
        <v>433</v>
      </c>
      <c r="L13" s="355">
        <f>SUM(L14:L16)</f>
        <v>375</v>
      </c>
      <c r="M13" s="356">
        <f>SUM(M14:M16)</f>
        <v>122</v>
      </c>
      <c r="N13" s="315" t="s">
        <v>234</v>
      </c>
      <c r="O13" s="628" t="s">
        <v>272</v>
      </c>
    </row>
    <row r="14" spans="2:16" s="317" customFormat="1" ht="15.75" x14ac:dyDescent="0.25">
      <c r="B14" s="321"/>
      <c r="C14" s="593" t="s">
        <v>116</v>
      </c>
      <c r="D14" s="353">
        <v>50</v>
      </c>
      <c r="E14" s="343">
        <v>99</v>
      </c>
      <c r="F14" s="343">
        <v>124</v>
      </c>
      <c r="G14" s="602">
        <f>D14+E14+D14+F14</f>
        <v>323</v>
      </c>
      <c r="H14" s="633" t="s">
        <v>219</v>
      </c>
      <c r="I14" s="634"/>
      <c r="J14" s="603">
        <f>L14+M14+M14+K14</f>
        <v>338</v>
      </c>
      <c r="K14" s="343">
        <v>99</v>
      </c>
      <c r="L14" s="343">
        <v>133</v>
      </c>
      <c r="M14" s="353">
        <v>53</v>
      </c>
      <c r="N14" s="179" t="s">
        <v>125</v>
      </c>
      <c r="O14" s="627"/>
    </row>
    <row r="15" spans="2:16" s="317" customFormat="1" ht="15" x14ac:dyDescent="0.2">
      <c r="B15" s="321"/>
      <c r="C15" s="594" t="s">
        <v>117</v>
      </c>
      <c r="D15" s="334">
        <v>34</v>
      </c>
      <c r="E15" s="336">
        <v>141</v>
      </c>
      <c r="F15" s="336">
        <v>138</v>
      </c>
      <c r="G15" s="602">
        <f t="shared" ref="G15:G16" si="4">D15+E15+D15+F15</f>
        <v>347</v>
      </c>
      <c r="H15" s="635"/>
      <c r="I15" s="636"/>
      <c r="J15" s="603">
        <f t="shared" ref="J15:J16" si="5">L15+M15+M15+K15</f>
        <v>398</v>
      </c>
      <c r="K15" s="336">
        <v>194</v>
      </c>
      <c r="L15" s="336">
        <v>150</v>
      </c>
      <c r="M15" s="334">
        <v>27</v>
      </c>
      <c r="N15" s="328" t="s">
        <v>126</v>
      </c>
      <c r="O15" s="627"/>
    </row>
    <row r="16" spans="2:16" s="317" customFormat="1" ht="15.75" thickBot="1" x14ac:dyDescent="0.25">
      <c r="B16" s="332"/>
      <c r="C16" s="595" t="s">
        <v>118</v>
      </c>
      <c r="D16" s="351">
        <v>45</v>
      </c>
      <c r="E16" s="336">
        <v>125</v>
      </c>
      <c r="F16" s="336">
        <v>109</v>
      </c>
      <c r="G16" s="602">
        <f t="shared" si="4"/>
        <v>324</v>
      </c>
      <c r="H16" s="637"/>
      <c r="I16" s="638"/>
      <c r="J16" s="603">
        <f t="shared" si="5"/>
        <v>316</v>
      </c>
      <c r="K16" s="336">
        <v>140</v>
      </c>
      <c r="L16" s="336">
        <v>92</v>
      </c>
      <c r="M16" s="335">
        <v>42</v>
      </c>
      <c r="N16" s="329" t="s">
        <v>127</v>
      </c>
      <c r="O16" s="627"/>
    </row>
    <row r="17" spans="2:15" x14ac:dyDescent="0.2">
      <c r="B17" s="303"/>
    </row>
    <row r="18" spans="2:15" ht="21" thickBot="1" x14ac:dyDescent="0.35">
      <c r="B18" s="314"/>
      <c r="C18" s="305" t="s">
        <v>0</v>
      </c>
      <c r="D18" s="411"/>
      <c r="E18" s="413"/>
      <c r="F18" s="620"/>
      <c r="G18" s="543" t="s">
        <v>222</v>
      </c>
      <c r="H18" s="543"/>
      <c r="I18" s="543"/>
      <c r="J18" s="543"/>
      <c r="K18" s="614"/>
      <c r="L18" s="413"/>
      <c r="M18" s="411"/>
      <c r="N18" s="305" t="s">
        <v>0</v>
      </c>
    </row>
    <row r="19" spans="2:15" ht="18.75" thickBot="1" x14ac:dyDescent="0.3">
      <c r="B19" s="306" t="s">
        <v>217</v>
      </c>
      <c r="C19" s="307" t="s">
        <v>1</v>
      </c>
      <c r="D19" s="416" t="s">
        <v>2</v>
      </c>
      <c r="E19" s="420"/>
      <c r="F19" s="621"/>
      <c r="G19" s="419"/>
      <c r="H19" s="653"/>
      <c r="I19" s="654"/>
      <c r="J19" s="419"/>
      <c r="K19" s="615"/>
      <c r="L19" s="420"/>
      <c r="M19" s="544" t="s">
        <v>2</v>
      </c>
      <c r="N19" s="308" t="s">
        <v>1</v>
      </c>
    </row>
    <row r="20" spans="2:15" ht="16.5" thickBot="1" x14ac:dyDescent="0.25">
      <c r="B20" s="309"/>
      <c r="C20" s="310" t="s">
        <v>12</v>
      </c>
      <c r="D20" s="423"/>
      <c r="E20" s="427"/>
      <c r="F20" s="622"/>
      <c r="G20" s="546" t="s">
        <v>72</v>
      </c>
      <c r="H20" s="651" t="s">
        <v>14</v>
      </c>
      <c r="I20" s="652"/>
      <c r="J20" s="546" t="s">
        <v>72</v>
      </c>
      <c r="K20" s="616"/>
      <c r="L20" s="547"/>
      <c r="M20" s="548"/>
      <c r="N20" s="311" t="s">
        <v>12</v>
      </c>
    </row>
    <row r="21" spans="2:15" s="317" customFormat="1" ht="44.25" customHeight="1" thickBot="1" x14ac:dyDescent="0.35">
      <c r="B21" s="318" t="s">
        <v>218</v>
      </c>
      <c r="C21" s="360" t="s">
        <v>225</v>
      </c>
      <c r="D21" s="345">
        <f>SUM(D22:D24)</f>
        <v>136</v>
      </c>
      <c r="E21" s="346">
        <f>SUM(E22:E24)</f>
        <v>444</v>
      </c>
      <c r="F21" s="346">
        <f>SUM(F22:F24)</f>
        <v>360</v>
      </c>
      <c r="G21" s="341">
        <f>SUM(G22:G24)</f>
        <v>1076</v>
      </c>
      <c r="H21" s="319">
        <v>2</v>
      </c>
      <c r="I21" s="320">
        <v>0</v>
      </c>
      <c r="J21" s="354">
        <f>SUM(J22:J24)</f>
        <v>999</v>
      </c>
      <c r="K21" s="617">
        <f>SUM(K22:K24)</f>
        <v>355</v>
      </c>
      <c r="L21" s="355">
        <f>SUM(L22:L24)</f>
        <v>402</v>
      </c>
      <c r="M21" s="356">
        <f>SUM(M22:M24)</f>
        <v>121</v>
      </c>
      <c r="N21" s="392" t="s">
        <v>232</v>
      </c>
      <c r="O21" s="627"/>
    </row>
    <row r="22" spans="2:15" s="317" customFormat="1" ht="15" x14ac:dyDescent="0.2">
      <c r="B22" s="321"/>
      <c r="C22" s="596" t="s">
        <v>94</v>
      </c>
      <c r="D22" s="342">
        <v>60</v>
      </c>
      <c r="E22" s="343">
        <v>100</v>
      </c>
      <c r="F22" s="343">
        <v>99</v>
      </c>
      <c r="G22" s="344">
        <f>D22+E22+F22+D22</f>
        <v>319</v>
      </c>
      <c r="H22" s="633" t="s">
        <v>219</v>
      </c>
      <c r="I22" s="634"/>
      <c r="J22" s="352">
        <f>L22+M22+M22+K22</f>
        <v>315</v>
      </c>
      <c r="K22" s="343">
        <v>94</v>
      </c>
      <c r="L22" s="343">
        <v>125</v>
      </c>
      <c r="M22" s="353">
        <v>48</v>
      </c>
      <c r="N22" s="322" t="s">
        <v>134</v>
      </c>
      <c r="O22" s="627"/>
    </row>
    <row r="23" spans="2:15" s="317" customFormat="1" ht="15" x14ac:dyDescent="0.2">
      <c r="B23" s="321"/>
      <c r="C23" s="597" t="s">
        <v>184</v>
      </c>
      <c r="D23" s="337">
        <v>47</v>
      </c>
      <c r="E23" s="336">
        <v>130</v>
      </c>
      <c r="F23" s="336">
        <v>120</v>
      </c>
      <c r="G23" s="344">
        <f t="shared" ref="G23:G24" si="6">D23+E23+F23+D23</f>
        <v>344</v>
      </c>
      <c r="H23" s="635"/>
      <c r="I23" s="636"/>
      <c r="J23" s="352">
        <f t="shared" ref="J23:J24" si="7">L23+M23+M23+K23</f>
        <v>338</v>
      </c>
      <c r="K23" s="336">
        <v>134</v>
      </c>
      <c r="L23" s="336">
        <v>122</v>
      </c>
      <c r="M23" s="334">
        <v>41</v>
      </c>
      <c r="N23" s="323" t="s">
        <v>135</v>
      </c>
      <c r="O23" s="627"/>
    </row>
    <row r="24" spans="2:15" s="317" customFormat="1" ht="15.75" thickBot="1" x14ac:dyDescent="0.25">
      <c r="B24" s="321"/>
      <c r="C24" s="598" t="s">
        <v>283</v>
      </c>
      <c r="D24" s="347">
        <v>29</v>
      </c>
      <c r="E24" s="348">
        <v>214</v>
      </c>
      <c r="F24" s="348">
        <v>141</v>
      </c>
      <c r="G24" s="344">
        <f t="shared" si="6"/>
        <v>413</v>
      </c>
      <c r="H24" s="637"/>
      <c r="I24" s="638"/>
      <c r="J24" s="352">
        <f t="shared" si="7"/>
        <v>346</v>
      </c>
      <c r="K24" s="348">
        <v>127</v>
      </c>
      <c r="L24" s="348">
        <v>155</v>
      </c>
      <c r="M24" s="351">
        <v>32</v>
      </c>
      <c r="N24" s="324" t="s">
        <v>136</v>
      </c>
      <c r="O24" s="627"/>
    </row>
    <row r="25" spans="2:15" s="317" customFormat="1" ht="44.25" customHeight="1" thickBot="1" x14ac:dyDescent="0.35">
      <c r="B25" s="318" t="s">
        <v>220</v>
      </c>
      <c r="C25" s="360" t="s">
        <v>226</v>
      </c>
      <c r="D25" s="345">
        <f>SUM(D26:D28)</f>
        <v>160</v>
      </c>
      <c r="E25" s="346">
        <f>SUM(E26:E28)</f>
        <v>373</v>
      </c>
      <c r="F25" s="346">
        <f>SUM(F26:F28)</f>
        <v>336</v>
      </c>
      <c r="G25" s="341">
        <f>SUM(G26:G28)</f>
        <v>1029</v>
      </c>
      <c r="H25" s="325">
        <v>0</v>
      </c>
      <c r="I25" s="326">
        <v>2</v>
      </c>
      <c r="J25" s="354">
        <f>SUM(J26:J28)</f>
        <v>1082</v>
      </c>
      <c r="K25" s="617">
        <f>SUM(K26:K28)</f>
        <v>419</v>
      </c>
      <c r="L25" s="355">
        <f>SUM(L26:L28)</f>
        <v>405</v>
      </c>
      <c r="M25" s="356">
        <f>SUM(M26:M28)</f>
        <v>129</v>
      </c>
      <c r="N25" s="315" t="s">
        <v>227</v>
      </c>
      <c r="O25" s="627"/>
    </row>
    <row r="26" spans="2:15" s="317" customFormat="1" ht="15" x14ac:dyDescent="0.2">
      <c r="B26" s="321"/>
      <c r="C26" s="599" t="s">
        <v>110</v>
      </c>
      <c r="D26" s="349">
        <v>48</v>
      </c>
      <c r="E26" s="343">
        <v>142</v>
      </c>
      <c r="F26" s="343">
        <v>121</v>
      </c>
      <c r="G26" s="344">
        <f>D26+E26+F26+D26</f>
        <v>359</v>
      </c>
      <c r="H26" s="633" t="s">
        <v>219</v>
      </c>
      <c r="I26" s="634"/>
      <c r="J26" s="352">
        <f>L26+M26+M26+K26</f>
        <v>358</v>
      </c>
      <c r="K26" s="343">
        <v>139</v>
      </c>
      <c r="L26" s="343">
        <v>119</v>
      </c>
      <c r="M26" s="353">
        <v>50</v>
      </c>
      <c r="N26" s="593" t="s">
        <v>116</v>
      </c>
      <c r="O26" s="627"/>
    </row>
    <row r="27" spans="2:15" s="317" customFormat="1" ht="15" x14ac:dyDescent="0.2">
      <c r="B27" s="321"/>
      <c r="C27" s="600" t="s">
        <v>200</v>
      </c>
      <c r="D27" s="338">
        <v>60</v>
      </c>
      <c r="E27" s="336">
        <v>124</v>
      </c>
      <c r="F27" s="336">
        <v>99</v>
      </c>
      <c r="G27" s="344">
        <f t="shared" ref="G27:G28" si="8">D27+E27+F27+D27</f>
        <v>343</v>
      </c>
      <c r="H27" s="635"/>
      <c r="I27" s="636"/>
      <c r="J27" s="352">
        <f t="shared" ref="J27:J28" si="9">L27+M27+M27+K27</f>
        <v>366</v>
      </c>
      <c r="K27" s="336">
        <v>164</v>
      </c>
      <c r="L27" s="336">
        <v>134</v>
      </c>
      <c r="M27" s="334">
        <v>34</v>
      </c>
      <c r="N27" s="594" t="s">
        <v>117</v>
      </c>
      <c r="O27" s="627"/>
    </row>
    <row r="28" spans="2:15" s="317" customFormat="1" ht="15.75" thickBot="1" x14ac:dyDescent="0.25">
      <c r="B28" s="321"/>
      <c r="C28" s="600" t="s">
        <v>284</v>
      </c>
      <c r="D28" s="350">
        <v>52</v>
      </c>
      <c r="E28" s="348">
        <v>107</v>
      </c>
      <c r="F28" s="348">
        <v>116</v>
      </c>
      <c r="G28" s="344">
        <f t="shared" si="8"/>
        <v>327</v>
      </c>
      <c r="H28" s="637"/>
      <c r="I28" s="638"/>
      <c r="J28" s="352">
        <f t="shared" si="9"/>
        <v>358</v>
      </c>
      <c r="K28" s="348">
        <v>116</v>
      </c>
      <c r="L28" s="348">
        <v>152</v>
      </c>
      <c r="M28" s="351">
        <v>45</v>
      </c>
      <c r="N28" s="595" t="s">
        <v>118</v>
      </c>
      <c r="O28" s="627"/>
    </row>
    <row r="29" spans="2:15" s="317" customFormat="1" ht="44.25" customHeight="1" thickBot="1" x14ac:dyDescent="0.35">
      <c r="B29" s="318" t="s">
        <v>221</v>
      </c>
      <c r="C29" s="316" t="s">
        <v>224</v>
      </c>
      <c r="D29" s="345">
        <f>SUM(D30:D32)</f>
        <v>180</v>
      </c>
      <c r="E29" s="346">
        <f>SUM(E30:E32)</f>
        <v>381</v>
      </c>
      <c r="F29" s="346">
        <f>SUM(F30:F32)</f>
        <v>325</v>
      </c>
      <c r="G29" s="341">
        <f>SUM(G30:G32)</f>
        <v>1066</v>
      </c>
      <c r="H29" s="325">
        <v>1</v>
      </c>
      <c r="I29" s="326">
        <v>1</v>
      </c>
      <c r="J29" s="354">
        <f>SUM(J30:J32)</f>
        <v>1112</v>
      </c>
      <c r="K29" s="617">
        <f>SUM(K30:K32)</f>
        <v>455</v>
      </c>
      <c r="L29" s="355">
        <f>SUM(L30:L32)</f>
        <v>441</v>
      </c>
      <c r="M29" s="356">
        <f>SUM(M30:M32)</f>
        <v>108</v>
      </c>
      <c r="N29" s="392" t="s">
        <v>233</v>
      </c>
      <c r="O29" s="627"/>
    </row>
    <row r="30" spans="2:15" s="317" customFormat="1" ht="15" x14ac:dyDescent="0.2">
      <c r="B30" s="321"/>
      <c r="C30" s="330" t="s">
        <v>23</v>
      </c>
      <c r="D30" s="349">
        <v>60</v>
      </c>
      <c r="E30" s="343">
        <v>119</v>
      </c>
      <c r="F30" s="343">
        <v>104</v>
      </c>
      <c r="G30" s="344">
        <f>D30+E30+F30+D30</f>
        <v>343</v>
      </c>
      <c r="H30" s="633" t="s">
        <v>219</v>
      </c>
      <c r="I30" s="634"/>
      <c r="J30" s="352">
        <f>L30+M30+M30+K30</f>
        <v>392</v>
      </c>
      <c r="K30" s="343">
        <v>180</v>
      </c>
      <c r="L30" s="343">
        <v>180</v>
      </c>
      <c r="M30" s="353">
        <v>16</v>
      </c>
      <c r="N30" s="327" t="s">
        <v>150</v>
      </c>
      <c r="O30" s="627"/>
    </row>
    <row r="31" spans="2:15" s="317" customFormat="1" ht="15" x14ac:dyDescent="0.2">
      <c r="B31" s="321"/>
      <c r="C31" s="331" t="s">
        <v>157</v>
      </c>
      <c r="D31" s="338">
        <v>60</v>
      </c>
      <c r="E31" s="336">
        <v>122</v>
      </c>
      <c r="F31" s="336">
        <v>91</v>
      </c>
      <c r="G31" s="344">
        <f t="shared" ref="G31:G32" si="10">D31+E31+F31+D31</f>
        <v>333</v>
      </c>
      <c r="H31" s="635"/>
      <c r="I31" s="636"/>
      <c r="J31" s="352">
        <f t="shared" ref="J31:J32" si="11">L31+M31+M31+K31</f>
        <v>384</v>
      </c>
      <c r="K31" s="336">
        <v>150</v>
      </c>
      <c r="L31" s="336">
        <v>120</v>
      </c>
      <c r="M31" s="334">
        <v>57</v>
      </c>
      <c r="N31" s="328" t="s">
        <v>151</v>
      </c>
      <c r="O31" s="627"/>
    </row>
    <row r="32" spans="2:15" s="317" customFormat="1" ht="15.75" thickBot="1" x14ac:dyDescent="0.25">
      <c r="B32" s="332"/>
      <c r="C32" s="333" t="s">
        <v>84</v>
      </c>
      <c r="D32" s="339">
        <v>60</v>
      </c>
      <c r="E32" s="336">
        <v>140</v>
      </c>
      <c r="F32" s="336">
        <v>130</v>
      </c>
      <c r="G32" s="344">
        <f t="shared" si="10"/>
        <v>390</v>
      </c>
      <c r="H32" s="637"/>
      <c r="I32" s="638"/>
      <c r="J32" s="352">
        <f t="shared" si="11"/>
        <v>336</v>
      </c>
      <c r="K32" s="336">
        <v>125</v>
      </c>
      <c r="L32" s="336">
        <v>141</v>
      </c>
      <c r="M32" s="335">
        <v>35</v>
      </c>
      <c r="N32" s="329" t="s">
        <v>152</v>
      </c>
      <c r="O32" s="627"/>
    </row>
    <row r="33" spans="1:52" s="317" customFormat="1" x14ac:dyDescent="0.2">
      <c r="F33" s="618"/>
      <c r="K33" s="618"/>
      <c r="O33" s="627"/>
    </row>
    <row r="34" spans="1:52" s="592" customFormat="1" ht="45" x14ac:dyDescent="0.6">
      <c r="A34" s="590"/>
      <c r="B34" s="591"/>
      <c r="C34" s="591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1"/>
      <c r="O34" s="630"/>
      <c r="P34" s="590"/>
      <c r="Q34" s="590"/>
      <c r="R34" s="590"/>
      <c r="S34" s="590"/>
      <c r="T34" s="590"/>
      <c r="U34" s="590"/>
      <c r="V34" s="590"/>
      <c r="W34" s="590"/>
      <c r="X34" s="590"/>
      <c r="Y34" s="590"/>
      <c r="Z34" s="590"/>
      <c r="AA34" s="590"/>
      <c r="AB34" s="590"/>
      <c r="AC34" s="590"/>
      <c r="AD34" s="590"/>
      <c r="AE34" s="590"/>
      <c r="AF34" s="590"/>
      <c r="AG34" s="590"/>
      <c r="AH34" s="590"/>
      <c r="AI34" s="590"/>
      <c r="AJ34" s="590"/>
      <c r="AK34" s="590"/>
      <c r="AL34" s="590"/>
      <c r="AM34" s="590"/>
      <c r="AN34" s="590"/>
      <c r="AO34" s="590"/>
      <c r="AP34" s="590"/>
      <c r="AQ34" s="590"/>
      <c r="AR34" s="590"/>
      <c r="AS34" s="590"/>
      <c r="AT34" s="590"/>
      <c r="AU34" s="590"/>
      <c r="AV34" s="590"/>
      <c r="AW34" s="590"/>
      <c r="AX34" s="590"/>
      <c r="AY34" s="590"/>
      <c r="AZ34" s="590"/>
    </row>
    <row r="35" spans="1:52" s="592" customFormat="1" ht="45" x14ac:dyDescent="0.6">
      <c r="A35" s="590"/>
      <c r="B35" s="591"/>
      <c r="C35" s="591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1"/>
      <c r="O35" s="630"/>
      <c r="P35" s="590"/>
      <c r="Q35" s="590"/>
      <c r="R35" s="590"/>
      <c r="S35" s="590"/>
      <c r="T35" s="590"/>
      <c r="U35" s="590"/>
      <c r="V35" s="590"/>
      <c r="W35" s="590"/>
      <c r="X35" s="590"/>
      <c r="Y35" s="590"/>
      <c r="Z35" s="590"/>
      <c r="AA35" s="590"/>
      <c r="AB35" s="590"/>
      <c r="AC35" s="590"/>
      <c r="AD35" s="590"/>
      <c r="AE35" s="590"/>
      <c r="AF35" s="590"/>
      <c r="AG35" s="590"/>
      <c r="AH35" s="590"/>
      <c r="AI35" s="590"/>
      <c r="AJ35" s="590"/>
      <c r="AK35" s="590"/>
      <c r="AL35" s="590"/>
      <c r="AM35" s="590"/>
      <c r="AN35" s="590"/>
      <c r="AO35" s="590"/>
      <c r="AP35" s="590"/>
      <c r="AQ35" s="590"/>
      <c r="AR35" s="590"/>
      <c r="AS35" s="590"/>
      <c r="AT35" s="590"/>
      <c r="AU35" s="590"/>
      <c r="AV35" s="590"/>
      <c r="AW35" s="590"/>
      <c r="AX35" s="590"/>
      <c r="AY35" s="590"/>
      <c r="AZ35" s="590"/>
    </row>
    <row r="36" spans="1:52" s="592" customFormat="1" ht="45" x14ac:dyDescent="0.6">
      <c r="A36" s="590"/>
      <c r="B36" s="591"/>
      <c r="C36" s="591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1"/>
      <c r="O36" s="63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590"/>
      <c r="AS36" s="590"/>
      <c r="AT36" s="590"/>
      <c r="AU36" s="590"/>
      <c r="AV36" s="590"/>
      <c r="AW36" s="590"/>
      <c r="AX36" s="590"/>
      <c r="AY36" s="590"/>
      <c r="AZ36" s="590"/>
    </row>
    <row r="37" spans="1:52" s="592" customFormat="1" ht="45" x14ac:dyDescent="0.6">
      <c r="A37" s="590"/>
      <c r="B37" s="591"/>
      <c r="C37" s="591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1"/>
      <c r="O37" s="63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0"/>
      <c r="AG37" s="590"/>
      <c r="AH37" s="590"/>
      <c r="AI37" s="590"/>
      <c r="AJ37" s="590"/>
      <c r="AK37" s="590"/>
      <c r="AL37" s="590"/>
      <c r="AM37" s="590"/>
      <c r="AN37" s="590"/>
      <c r="AO37" s="590"/>
      <c r="AP37" s="590"/>
      <c r="AQ37" s="590"/>
      <c r="AR37" s="590"/>
      <c r="AS37" s="590"/>
      <c r="AT37" s="590"/>
      <c r="AU37" s="590"/>
      <c r="AV37" s="590"/>
      <c r="AW37" s="590"/>
      <c r="AX37" s="590"/>
      <c r="AY37" s="590"/>
      <c r="AZ37" s="590"/>
    </row>
    <row r="38" spans="1:52" s="592" customFormat="1" ht="45" x14ac:dyDescent="0.6">
      <c r="A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O38" s="63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0"/>
      <c r="AH38" s="590"/>
      <c r="AI38" s="590"/>
      <c r="AJ38" s="590"/>
      <c r="AK38" s="590"/>
      <c r="AL38" s="590"/>
      <c r="AM38" s="590"/>
      <c r="AN38" s="590"/>
      <c r="AO38" s="590"/>
      <c r="AP38" s="590"/>
      <c r="AQ38" s="590"/>
      <c r="AR38" s="590"/>
      <c r="AS38" s="590"/>
      <c r="AT38" s="590"/>
      <c r="AU38" s="590"/>
      <c r="AV38" s="590"/>
      <c r="AW38" s="590"/>
      <c r="AX38" s="590"/>
      <c r="AY38" s="590"/>
      <c r="AZ38" s="590"/>
    </row>
    <row r="39" spans="1:52" s="592" customFormat="1" ht="45" x14ac:dyDescent="0.6">
      <c r="A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O39" s="63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590"/>
      <c r="AH39" s="590"/>
      <c r="AI39" s="590"/>
      <c r="AJ39" s="590"/>
      <c r="AK39" s="590"/>
      <c r="AL39" s="590"/>
      <c r="AM39" s="590"/>
      <c r="AN39" s="590"/>
      <c r="AO39" s="590"/>
      <c r="AP39" s="590"/>
      <c r="AQ39" s="590"/>
      <c r="AR39" s="590"/>
      <c r="AS39" s="590"/>
      <c r="AT39" s="590"/>
      <c r="AU39" s="590"/>
      <c r="AV39" s="590"/>
      <c r="AW39" s="590"/>
      <c r="AX39" s="590"/>
      <c r="AY39" s="590"/>
      <c r="AZ39" s="590"/>
    </row>
    <row r="40" spans="1:52" s="592" customFormat="1" ht="45" x14ac:dyDescent="0.6">
      <c r="A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O40" s="630"/>
      <c r="P40" s="590"/>
      <c r="Q40" s="590"/>
      <c r="R40" s="590"/>
      <c r="S40" s="590"/>
      <c r="T40" s="590"/>
      <c r="U40" s="590"/>
      <c r="V40" s="590"/>
      <c r="W40" s="590"/>
      <c r="X40" s="590"/>
      <c r="Y40" s="590"/>
      <c r="Z40" s="590"/>
      <c r="AA40" s="590"/>
      <c r="AB40" s="590"/>
      <c r="AC40" s="590"/>
      <c r="AD40" s="590"/>
      <c r="AE40" s="590"/>
      <c r="AF40" s="590"/>
      <c r="AG40" s="590"/>
      <c r="AH40" s="590"/>
      <c r="AI40" s="590"/>
      <c r="AJ40" s="590"/>
      <c r="AK40" s="590"/>
      <c r="AL40" s="590"/>
      <c r="AM40" s="590"/>
      <c r="AN40" s="590"/>
      <c r="AO40" s="590"/>
      <c r="AP40" s="590"/>
      <c r="AQ40" s="590"/>
      <c r="AR40" s="590"/>
      <c r="AS40" s="590"/>
      <c r="AT40" s="590"/>
      <c r="AU40" s="590"/>
      <c r="AV40" s="590"/>
      <c r="AW40" s="590"/>
      <c r="AX40" s="590"/>
      <c r="AY40" s="590"/>
      <c r="AZ40" s="590"/>
    </row>
    <row r="41" spans="1:52" s="592" customFormat="1" ht="45" x14ac:dyDescent="0.6">
      <c r="A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O41" s="63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590"/>
      <c r="AH41" s="590"/>
      <c r="AI41" s="590"/>
      <c r="AJ41" s="590"/>
      <c r="AK41" s="590"/>
      <c r="AL41" s="590"/>
      <c r="AM41" s="590"/>
      <c r="AN41" s="590"/>
      <c r="AO41" s="590"/>
      <c r="AP41" s="590"/>
      <c r="AQ41" s="590"/>
      <c r="AR41" s="590"/>
      <c r="AS41" s="590"/>
      <c r="AT41" s="590"/>
      <c r="AU41" s="590"/>
      <c r="AV41" s="590"/>
      <c r="AW41" s="590"/>
      <c r="AX41" s="590"/>
      <c r="AY41" s="590"/>
      <c r="AZ41" s="590"/>
    </row>
    <row r="42" spans="1:52" s="592" customFormat="1" ht="45" x14ac:dyDescent="0.6">
      <c r="A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O42" s="63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  <c r="AF42" s="590"/>
      <c r="AG42" s="590"/>
      <c r="AH42" s="590"/>
      <c r="AI42" s="590"/>
      <c r="AJ42" s="590"/>
      <c r="AK42" s="590"/>
      <c r="AL42" s="590"/>
      <c r="AM42" s="590"/>
      <c r="AN42" s="590"/>
      <c r="AO42" s="590"/>
      <c r="AP42" s="590"/>
      <c r="AQ42" s="590"/>
      <c r="AR42" s="590"/>
      <c r="AS42" s="590"/>
      <c r="AT42" s="590"/>
      <c r="AU42" s="590"/>
      <c r="AV42" s="590"/>
      <c r="AW42" s="590"/>
      <c r="AX42" s="590"/>
      <c r="AY42" s="590"/>
      <c r="AZ42" s="590"/>
    </row>
    <row r="43" spans="1:52" s="592" customFormat="1" ht="45" x14ac:dyDescent="0.6">
      <c r="A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O43" s="630"/>
      <c r="P43" s="590"/>
      <c r="Q43" s="590"/>
      <c r="R43" s="590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0"/>
      <c r="AH43" s="590"/>
      <c r="AI43" s="590"/>
      <c r="AJ43" s="590"/>
      <c r="AK43" s="590"/>
      <c r="AL43" s="590"/>
      <c r="AM43" s="590"/>
      <c r="AN43" s="590"/>
      <c r="AO43" s="590"/>
      <c r="AP43" s="590"/>
      <c r="AQ43" s="590"/>
      <c r="AR43" s="590"/>
      <c r="AS43" s="590"/>
      <c r="AT43" s="590"/>
      <c r="AU43" s="590"/>
      <c r="AV43" s="590"/>
      <c r="AW43" s="590"/>
      <c r="AX43" s="590"/>
      <c r="AY43" s="590"/>
      <c r="AZ43" s="590"/>
    </row>
    <row r="44" spans="1:52" s="592" customFormat="1" ht="45" x14ac:dyDescent="0.6">
      <c r="A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O44" s="63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0"/>
      <c r="AH44" s="590"/>
      <c r="AI44" s="590"/>
      <c r="AJ44" s="590"/>
      <c r="AK44" s="590"/>
      <c r="AL44" s="590"/>
      <c r="AM44" s="590"/>
      <c r="AN44" s="590"/>
      <c r="AO44" s="590"/>
      <c r="AP44" s="590"/>
      <c r="AQ44" s="590"/>
      <c r="AR44" s="590"/>
      <c r="AS44" s="590"/>
      <c r="AT44" s="590"/>
      <c r="AU44" s="590"/>
      <c r="AV44" s="590"/>
      <c r="AW44" s="590"/>
      <c r="AX44" s="590"/>
      <c r="AY44" s="590"/>
      <c r="AZ44" s="590"/>
    </row>
    <row r="45" spans="1:52" s="592" customFormat="1" ht="45" x14ac:dyDescent="0.6">
      <c r="A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O45" s="63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590"/>
      <c r="AH45" s="590"/>
      <c r="AI45" s="590"/>
      <c r="AJ45" s="590"/>
      <c r="AK45" s="590"/>
      <c r="AL45" s="590"/>
      <c r="AM45" s="590"/>
      <c r="AN45" s="590"/>
      <c r="AO45" s="590"/>
      <c r="AP45" s="590"/>
      <c r="AQ45" s="590"/>
      <c r="AR45" s="590"/>
      <c r="AS45" s="590"/>
      <c r="AT45" s="590"/>
      <c r="AU45" s="590"/>
      <c r="AV45" s="590"/>
      <c r="AW45" s="590"/>
      <c r="AX45" s="590"/>
      <c r="AY45" s="590"/>
      <c r="AZ45" s="590"/>
    </row>
    <row r="46" spans="1:52" s="592" customFormat="1" ht="45" x14ac:dyDescent="0.6">
      <c r="A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O46" s="630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0"/>
      <c r="AK46" s="590"/>
      <c r="AL46" s="590"/>
      <c r="AM46" s="590"/>
      <c r="AN46" s="590"/>
      <c r="AO46" s="590"/>
      <c r="AP46" s="590"/>
      <c r="AQ46" s="590"/>
      <c r="AR46" s="590"/>
      <c r="AS46" s="590"/>
      <c r="AT46" s="590"/>
      <c r="AU46" s="590"/>
      <c r="AV46" s="590"/>
      <c r="AW46" s="590"/>
      <c r="AX46" s="590"/>
      <c r="AY46" s="590"/>
      <c r="AZ46" s="590"/>
    </row>
  </sheetData>
  <mergeCells count="10">
    <mergeCell ref="H20:I20"/>
    <mergeCell ref="H22:I24"/>
    <mergeCell ref="H26:I28"/>
    <mergeCell ref="H30:I32"/>
    <mergeCell ref="H3:I3"/>
    <mergeCell ref="H4:I4"/>
    <mergeCell ref="H6:I8"/>
    <mergeCell ref="H10:I12"/>
    <mergeCell ref="H14:I16"/>
    <mergeCell ref="H19:I19"/>
  </mergeCells>
  <conditionalFormatting sqref="C27:C28">
    <cfRule type="cellIs" dxfId="934" priority="27" stopIfTrue="1" operator="between">
      <formula>800</formula>
      <formula>899</formula>
    </cfRule>
    <cfRule type="cellIs" dxfId="933" priority="28" stopIfTrue="1" operator="between">
      <formula>900</formula>
      <formula>999</formula>
    </cfRule>
  </conditionalFormatting>
  <conditionalFormatting sqref="M25:M27">
    <cfRule type="cellIs" dxfId="932" priority="14" stopIfTrue="1" operator="between">
      <formula>200</formula>
      <formula>300</formula>
    </cfRule>
  </conditionalFormatting>
  <conditionalFormatting sqref="D21:D23 D25 M21:M23">
    <cfRule type="cellIs" dxfId="931" priority="17" stopIfTrue="1" operator="between">
      <formula>200</formula>
      <formula>300</formula>
    </cfRule>
  </conditionalFormatting>
  <conditionalFormatting sqref="D5 D9 M5:M7">
    <cfRule type="cellIs" dxfId="930" priority="26" stopIfTrue="1" operator="between">
      <formula>200</formula>
      <formula>300</formula>
    </cfRule>
  </conditionalFormatting>
  <conditionalFormatting sqref="E5:L8 E9:I16">
    <cfRule type="cellIs" dxfId="929" priority="25" stopIfTrue="1" operator="between">
      <formula>200</formula>
      <formula>300</formula>
    </cfRule>
  </conditionalFormatting>
  <conditionalFormatting sqref="D13">
    <cfRule type="cellIs" dxfId="928" priority="22" stopIfTrue="1" operator="between">
      <formula>200</formula>
      <formula>300</formula>
    </cfRule>
  </conditionalFormatting>
  <conditionalFormatting sqref="M9:M11">
    <cfRule type="cellIs" dxfId="927" priority="21" stopIfTrue="1" operator="between">
      <formula>200</formula>
      <formula>300</formula>
    </cfRule>
  </conditionalFormatting>
  <conditionalFormatting sqref="J9:L9 K10:L12">
    <cfRule type="cellIs" dxfId="926" priority="20" stopIfTrue="1" operator="between">
      <formula>200</formula>
      <formula>300</formula>
    </cfRule>
  </conditionalFormatting>
  <conditionalFormatting sqref="M13:M15">
    <cfRule type="cellIs" dxfId="925" priority="19" stopIfTrue="1" operator="between">
      <formula>200</formula>
      <formula>300</formula>
    </cfRule>
  </conditionalFormatting>
  <conditionalFormatting sqref="J13:L13 K14:L16">
    <cfRule type="cellIs" dxfId="924" priority="18" stopIfTrue="1" operator="between">
      <formula>200</formula>
      <formula>300</formula>
    </cfRule>
  </conditionalFormatting>
  <conditionalFormatting sqref="M29:M31">
    <cfRule type="cellIs" dxfId="923" priority="12" stopIfTrue="1" operator="between">
      <formula>200</formula>
      <formula>300</formula>
    </cfRule>
  </conditionalFormatting>
  <conditionalFormatting sqref="J29:L29 K30:L32">
    <cfRule type="cellIs" dxfId="922" priority="11" stopIfTrue="1" operator="between">
      <formula>200</formula>
      <formula>300</formula>
    </cfRule>
  </conditionalFormatting>
  <conditionalFormatting sqref="E21:L24 E25:I32">
    <cfRule type="cellIs" dxfId="921" priority="16" stopIfTrue="1" operator="between">
      <formula>200</formula>
      <formula>300</formula>
    </cfRule>
  </conditionalFormatting>
  <conditionalFormatting sqref="D29">
    <cfRule type="cellIs" dxfId="920" priority="15" stopIfTrue="1" operator="between">
      <formula>200</formula>
      <formula>300</formula>
    </cfRule>
  </conditionalFormatting>
  <conditionalFormatting sqref="J25:L25 K26:L28">
    <cfRule type="cellIs" dxfId="919" priority="13" stopIfTrue="1" operator="between">
      <formula>200</formula>
      <formula>300</formula>
    </cfRule>
  </conditionalFormatting>
  <conditionalFormatting sqref="N14">
    <cfRule type="cellIs" dxfId="918" priority="9" stopIfTrue="1" operator="between">
      <formula>800</formula>
      <formula>899</formula>
    </cfRule>
    <cfRule type="cellIs" dxfId="917" priority="10" stopIfTrue="1" operator="between">
      <formula>900</formula>
      <formula>999</formula>
    </cfRule>
  </conditionalFormatting>
  <conditionalFormatting sqref="J10:J12">
    <cfRule type="cellIs" dxfId="916" priority="2" stopIfTrue="1" operator="between">
      <formula>200</formula>
      <formula>300</formula>
    </cfRule>
  </conditionalFormatting>
  <conditionalFormatting sqref="J30:J32 J26:J28">
    <cfRule type="cellIs" dxfId="915" priority="7" stopIfTrue="1" operator="between">
      <formula>200</formula>
      <formula>300</formula>
    </cfRule>
  </conditionalFormatting>
  <conditionalFormatting sqref="D6:D7">
    <cfRule type="cellIs" dxfId="914" priority="6" stopIfTrue="1" operator="between">
      <formula>200</formula>
      <formula>300</formula>
    </cfRule>
  </conditionalFormatting>
  <conditionalFormatting sqref="D14:D15">
    <cfRule type="cellIs" dxfId="913" priority="5" stopIfTrue="1" operator="between">
      <formula>200</formula>
      <formula>300</formula>
    </cfRule>
  </conditionalFormatting>
  <conditionalFormatting sqref="D10:D11">
    <cfRule type="cellIs" dxfId="912" priority="4" stopIfTrue="1" operator="between">
      <formula>200</formula>
      <formula>300</formula>
    </cfRule>
  </conditionalFormatting>
  <conditionalFormatting sqref="J14:J16">
    <cfRule type="cellIs" dxfId="911" priority="1" stopIfTrue="1" operator="between">
      <formula>200</formula>
      <formula>300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28"/>
  <sheetViews>
    <sheetView topLeftCell="B1" zoomScale="85" zoomScaleNormal="85" workbookViewId="0">
      <selection activeCell="D4" sqref="D4"/>
    </sheetView>
  </sheetViews>
  <sheetFormatPr defaultRowHeight="20.25" x14ac:dyDescent="0.25"/>
  <cols>
    <col min="1" max="1" width="0" style="358" hidden="1" customWidth="1"/>
    <col min="2" max="2" width="9.140625" style="358"/>
    <col min="3" max="3" width="15.140625" style="358" customWidth="1"/>
    <col min="4" max="4" width="6.85546875" style="358" customWidth="1"/>
    <col min="5" max="5" width="5.42578125" style="358" hidden="1" customWidth="1"/>
    <col min="6" max="6" width="9.140625" style="358"/>
    <col min="7" max="7" width="6.85546875" style="358" customWidth="1"/>
    <col min="8" max="8" width="9.140625" style="358"/>
    <col min="9" max="9" width="5.7109375" style="358" hidden="1" customWidth="1"/>
    <col min="10" max="10" width="9.140625" style="358"/>
    <col min="11" max="11" width="6.85546875" style="358" customWidth="1"/>
    <col min="12" max="12" width="9.140625" style="358"/>
    <col min="13" max="13" width="7" style="358" hidden="1" customWidth="1"/>
    <col min="14" max="14" width="9.140625" style="358"/>
    <col min="15" max="15" width="6.85546875" style="358" customWidth="1"/>
    <col min="16" max="16" width="9.140625" style="358"/>
    <col min="17" max="17" width="5.7109375" style="358" hidden="1" customWidth="1"/>
    <col min="18" max="18" width="9.140625" style="358"/>
    <col min="19" max="19" width="6.85546875" style="358" customWidth="1"/>
    <col min="20" max="20" width="9" style="358" customWidth="1"/>
    <col min="21" max="21" width="5.7109375" style="358" hidden="1" customWidth="1"/>
    <col min="22" max="22" width="8" style="358" customWidth="1"/>
    <col min="23" max="23" width="6.85546875" style="358" customWidth="1"/>
    <col min="24" max="26" width="9.140625" style="358"/>
    <col min="27" max="27" width="11.140625" style="358" customWidth="1"/>
    <col min="28" max="29" width="9.140625" style="358"/>
    <col min="30" max="30" width="13" style="582" customWidth="1"/>
    <col min="31" max="16384" width="9.140625" style="358"/>
  </cols>
  <sheetData>
    <row r="1" spans="1:30" s="1" customFormat="1" ht="22.5" x14ac:dyDescent="0.25">
      <c r="B1" s="2"/>
      <c r="C1" s="2"/>
      <c r="D1" s="3"/>
      <c r="E1" s="4"/>
      <c r="F1" s="589" t="s">
        <v>279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7" t="s">
        <v>87</v>
      </c>
      <c r="X1" s="8"/>
      <c r="Y1" s="8"/>
      <c r="Z1" s="8"/>
      <c r="AA1" s="3"/>
      <c r="AB1" s="3"/>
      <c r="AC1" s="4"/>
    </row>
    <row r="2" spans="1:30" s="584" customFormat="1" ht="21" thickBot="1" x14ac:dyDescent="0.35">
      <c r="B2" s="585"/>
      <c r="C2" s="542"/>
      <c r="D2" s="542"/>
      <c r="E2" s="586"/>
      <c r="F2" s="587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86"/>
      <c r="AD2" s="583"/>
    </row>
    <row r="3" spans="1:30" s="1" customFormat="1" x14ac:dyDescent="0.25">
      <c r="B3" s="698" t="s">
        <v>1</v>
      </c>
      <c r="C3" s="699"/>
      <c r="D3" s="12" t="s">
        <v>2</v>
      </c>
      <c r="E3" s="13"/>
      <c r="F3" s="404" t="s">
        <v>3</v>
      </c>
      <c r="G3" s="700" t="s">
        <v>4</v>
      </c>
      <c r="H3" s="701"/>
      <c r="I3" s="15"/>
      <c r="J3" s="404" t="s">
        <v>5</v>
      </c>
      <c r="K3" s="700" t="s">
        <v>4</v>
      </c>
      <c r="L3" s="701"/>
      <c r="M3" s="16"/>
      <c r="N3" s="404" t="s">
        <v>6</v>
      </c>
      <c r="O3" s="700" t="s">
        <v>4</v>
      </c>
      <c r="P3" s="701"/>
      <c r="Q3" s="16"/>
      <c r="R3" s="404" t="s">
        <v>7</v>
      </c>
      <c r="S3" s="700" t="s">
        <v>4</v>
      </c>
      <c r="T3" s="701"/>
      <c r="U3" s="17"/>
      <c r="V3" s="404" t="s">
        <v>8</v>
      </c>
      <c r="W3" s="700" t="s">
        <v>4</v>
      </c>
      <c r="X3" s="701"/>
      <c r="Y3" s="404" t="s">
        <v>9</v>
      </c>
      <c r="Z3" s="18"/>
      <c r="AA3" s="19" t="s">
        <v>10</v>
      </c>
      <c r="AB3" s="20" t="s">
        <v>11</v>
      </c>
      <c r="AC3" s="21" t="s">
        <v>9</v>
      </c>
      <c r="AD3" s="583"/>
    </row>
    <row r="4" spans="1:30" s="1" customFormat="1" ht="21" thickBot="1" x14ac:dyDescent="0.3">
      <c r="A4" s="22"/>
      <c r="B4" s="702" t="s">
        <v>12</v>
      </c>
      <c r="C4" s="703"/>
      <c r="D4" s="23"/>
      <c r="E4" s="24"/>
      <c r="F4" s="25" t="s">
        <v>13</v>
      </c>
      <c r="G4" s="696" t="s">
        <v>14</v>
      </c>
      <c r="H4" s="697"/>
      <c r="I4" s="26"/>
      <c r="J4" s="25" t="s">
        <v>13</v>
      </c>
      <c r="K4" s="696" t="s">
        <v>14</v>
      </c>
      <c r="L4" s="697"/>
      <c r="M4" s="25"/>
      <c r="N4" s="25" t="s">
        <v>13</v>
      </c>
      <c r="O4" s="696" t="s">
        <v>14</v>
      </c>
      <c r="P4" s="697"/>
      <c r="Q4" s="25"/>
      <c r="R4" s="25" t="s">
        <v>13</v>
      </c>
      <c r="S4" s="696" t="s">
        <v>14</v>
      </c>
      <c r="T4" s="697"/>
      <c r="U4" s="27"/>
      <c r="V4" s="25" t="s">
        <v>13</v>
      </c>
      <c r="W4" s="696" t="s">
        <v>14</v>
      </c>
      <c r="X4" s="697"/>
      <c r="Y4" s="28" t="s">
        <v>13</v>
      </c>
      <c r="Z4" s="29" t="s">
        <v>15</v>
      </c>
      <c r="AA4" s="30" t="s">
        <v>16</v>
      </c>
      <c r="AB4" s="31" t="s">
        <v>17</v>
      </c>
      <c r="AC4" s="32" t="s">
        <v>18</v>
      </c>
      <c r="AD4" s="583"/>
    </row>
    <row r="5" spans="1:30" s="1" customFormat="1" ht="48.75" customHeight="1" thickBot="1" x14ac:dyDescent="0.3">
      <c r="A5" s="22"/>
      <c r="B5" s="690" t="s">
        <v>20</v>
      </c>
      <c r="C5" s="691"/>
      <c r="D5" s="33">
        <f>SUM(D6:D8)</f>
        <v>50</v>
      </c>
      <c r="E5" s="34">
        <f>SUM(E6:E8)</f>
        <v>461</v>
      </c>
      <c r="F5" s="35">
        <f>SUM(F6:F8)</f>
        <v>511</v>
      </c>
      <c r="G5" s="36">
        <f>F25</f>
        <v>588</v>
      </c>
      <c r="H5" s="37" t="str">
        <f>B25</f>
        <v>WÜRTH</v>
      </c>
      <c r="I5" s="38">
        <f>SUM(I6:I8)</f>
        <v>438</v>
      </c>
      <c r="J5" s="39">
        <f>SUM(J6:J8)</f>
        <v>488</v>
      </c>
      <c r="K5" s="39">
        <f>J21</f>
        <v>510</v>
      </c>
      <c r="L5" s="40" t="str">
        <f>B21</f>
        <v>Noobel</v>
      </c>
      <c r="M5" s="41">
        <f>SUM(M6:M8)</f>
        <v>558</v>
      </c>
      <c r="N5" s="36">
        <f>SUM(N6:N8)</f>
        <v>608</v>
      </c>
      <c r="O5" s="36">
        <f>N17</f>
        <v>595</v>
      </c>
      <c r="P5" s="37" t="str">
        <f>B17</f>
        <v>Aroz3D</v>
      </c>
      <c r="Q5" s="42">
        <f>SUM(Q6:Q8)</f>
        <v>444</v>
      </c>
      <c r="R5" s="36">
        <f>SUM(R6:R8)</f>
        <v>494</v>
      </c>
      <c r="S5" s="36">
        <f>R13</f>
        <v>603</v>
      </c>
      <c r="T5" s="37" t="str">
        <f>B13</f>
        <v>Dan Arpo</v>
      </c>
      <c r="U5" s="42">
        <f>SUM(U6:U8)</f>
        <v>487</v>
      </c>
      <c r="V5" s="36">
        <f>SUM(V6:V8)</f>
        <v>537</v>
      </c>
      <c r="W5" s="36">
        <f>V9</f>
        <v>618</v>
      </c>
      <c r="X5" s="37" t="str">
        <f>B9</f>
        <v>Latestoil</v>
      </c>
      <c r="Y5" s="43">
        <f>F5+J5+N5+R5+V5</f>
        <v>2638</v>
      </c>
      <c r="Z5" s="41">
        <f>SUM(Z6:Z8)</f>
        <v>2388</v>
      </c>
      <c r="AA5" s="44">
        <f>AVERAGE(AA6,AA7,AA8)</f>
        <v>175.86666666666667</v>
      </c>
      <c r="AB5" s="45">
        <f>AVERAGE(AB6,AB7,AB8)</f>
        <v>159.20000000000002</v>
      </c>
      <c r="AC5" s="663">
        <f>G6+K6+O6+S6+W6</f>
        <v>1</v>
      </c>
      <c r="AD5" s="660" t="s">
        <v>278</v>
      </c>
    </row>
    <row r="6" spans="1:30" s="1" customFormat="1" ht="16.5" customHeight="1" x14ac:dyDescent="0.25">
      <c r="A6" s="46"/>
      <c r="B6" s="692" t="s">
        <v>103</v>
      </c>
      <c r="C6" s="693"/>
      <c r="D6" s="47">
        <v>34</v>
      </c>
      <c r="E6" s="48">
        <v>127</v>
      </c>
      <c r="F6" s="49">
        <f>E6+D6</f>
        <v>161</v>
      </c>
      <c r="G6" s="668">
        <v>0</v>
      </c>
      <c r="H6" s="669"/>
      <c r="I6" s="50">
        <v>116</v>
      </c>
      <c r="J6" s="51">
        <f>I6+D6</f>
        <v>150</v>
      </c>
      <c r="K6" s="668">
        <v>0</v>
      </c>
      <c r="L6" s="669"/>
      <c r="M6" s="50">
        <v>148</v>
      </c>
      <c r="N6" s="51">
        <f>M6+D6</f>
        <v>182</v>
      </c>
      <c r="O6" s="668">
        <v>1</v>
      </c>
      <c r="P6" s="669"/>
      <c r="Q6" s="50">
        <v>115</v>
      </c>
      <c r="R6" s="49">
        <f>Q6+D6</f>
        <v>149</v>
      </c>
      <c r="S6" s="668">
        <v>0</v>
      </c>
      <c r="T6" s="669"/>
      <c r="U6" s="48">
        <v>158</v>
      </c>
      <c r="V6" s="49">
        <f>U6+D6</f>
        <v>192</v>
      </c>
      <c r="W6" s="668">
        <v>0</v>
      </c>
      <c r="X6" s="669"/>
      <c r="Y6" s="51">
        <f>F6+J6+N6+R6+V6</f>
        <v>834</v>
      </c>
      <c r="Z6" s="50">
        <f>E6+I6+M6+Q6+U6</f>
        <v>664</v>
      </c>
      <c r="AA6" s="52">
        <f>AVERAGE(F6,J6,N6,R6,V6)</f>
        <v>166.8</v>
      </c>
      <c r="AB6" s="53">
        <f>AVERAGE(F6,J6,N6,R6,V6)-D6</f>
        <v>132.80000000000001</v>
      </c>
      <c r="AC6" s="664"/>
      <c r="AD6" s="660"/>
    </row>
    <row r="7" spans="1:30" s="22" customFormat="1" ht="15.75" customHeight="1" x14ac:dyDescent="0.2">
      <c r="A7" s="46"/>
      <c r="B7" s="694" t="s">
        <v>105</v>
      </c>
      <c r="C7" s="695"/>
      <c r="D7" s="47">
        <v>10</v>
      </c>
      <c r="E7" s="48">
        <v>189</v>
      </c>
      <c r="F7" s="49">
        <f t="shared" ref="F7:F8" si="0">E7+D7</f>
        <v>199</v>
      </c>
      <c r="G7" s="670"/>
      <c r="H7" s="671"/>
      <c r="I7" s="50">
        <v>178</v>
      </c>
      <c r="J7" s="51">
        <f t="shared" ref="J7:J8" si="1">I7+D7</f>
        <v>188</v>
      </c>
      <c r="K7" s="670"/>
      <c r="L7" s="671"/>
      <c r="M7" s="50">
        <v>205</v>
      </c>
      <c r="N7" s="51">
        <f t="shared" ref="N7:N8" si="2">M7+D7</f>
        <v>215</v>
      </c>
      <c r="O7" s="670"/>
      <c r="P7" s="671"/>
      <c r="Q7" s="48">
        <v>173</v>
      </c>
      <c r="R7" s="49">
        <f t="shared" ref="R7:R8" si="3">Q7+D7</f>
        <v>183</v>
      </c>
      <c r="S7" s="670"/>
      <c r="T7" s="671"/>
      <c r="U7" s="48">
        <v>170</v>
      </c>
      <c r="V7" s="49">
        <f t="shared" ref="V7:V8" si="4">U7+D7</f>
        <v>180</v>
      </c>
      <c r="W7" s="670"/>
      <c r="X7" s="671"/>
      <c r="Y7" s="51">
        <f>F7+J7+N7+R7+V7</f>
        <v>965</v>
      </c>
      <c r="Z7" s="50">
        <f>E7+I7+M7+Q7+U7</f>
        <v>915</v>
      </c>
      <c r="AA7" s="52">
        <f>AVERAGE(F7,J7,N7,R7,V7)</f>
        <v>193</v>
      </c>
      <c r="AB7" s="53">
        <f>AVERAGE(F7,J7,N7,R7,V7)-D7</f>
        <v>183</v>
      </c>
      <c r="AC7" s="664"/>
      <c r="AD7" s="660"/>
    </row>
    <row r="8" spans="1:30" s="22" customFormat="1" ht="16.5" customHeight="1" thickBot="1" x14ac:dyDescent="0.25">
      <c r="A8" s="46"/>
      <c r="B8" s="682" t="s">
        <v>104</v>
      </c>
      <c r="C8" s="683"/>
      <c r="D8" s="54">
        <v>6</v>
      </c>
      <c r="E8" s="55">
        <v>145</v>
      </c>
      <c r="F8" s="49">
        <f t="shared" si="0"/>
        <v>151</v>
      </c>
      <c r="G8" s="672"/>
      <c r="H8" s="673"/>
      <c r="I8" s="56">
        <v>144</v>
      </c>
      <c r="J8" s="51">
        <f t="shared" si="1"/>
        <v>150</v>
      </c>
      <c r="K8" s="672"/>
      <c r="L8" s="673"/>
      <c r="M8" s="50">
        <v>205</v>
      </c>
      <c r="N8" s="51">
        <f t="shared" si="2"/>
        <v>211</v>
      </c>
      <c r="O8" s="672"/>
      <c r="P8" s="673"/>
      <c r="Q8" s="48">
        <v>156</v>
      </c>
      <c r="R8" s="49">
        <f t="shared" si="3"/>
        <v>162</v>
      </c>
      <c r="S8" s="672"/>
      <c r="T8" s="673"/>
      <c r="U8" s="48">
        <v>159</v>
      </c>
      <c r="V8" s="49">
        <f t="shared" si="4"/>
        <v>165</v>
      </c>
      <c r="W8" s="672"/>
      <c r="X8" s="673"/>
      <c r="Y8" s="57">
        <f>F8+J8+N8+R8+V8</f>
        <v>839</v>
      </c>
      <c r="Z8" s="56">
        <f>E8+I8+M8+Q8+U8</f>
        <v>809</v>
      </c>
      <c r="AA8" s="58">
        <f>AVERAGE(F8,J8,N8,R8,V8)</f>
        <v>167.8</v>
      </c>
      <c r="AB8" s="59">
        <f>AVERAGE(F8,J8,N8,R8,V8)-D8</f>
        <v>161.80000000000001</v>
      </c>
      <c r="AC8" s="665"/>
      <c r="AD8" s="660"/>
    </row>
    <row r="9" spans="1:30" s="46" customFormat="1" ht="48.75" customHeight="1" x14ac:dyDescent="0.2">
      <c r="B9" s="678" t="s">
        <v>37</v>
      </c>
      <c r="C9" s="679"/>
      <c r="D9" s="232">
        <f>SUM(D10:D12)</f>
        <v>46</v>
      </c>
      <c r="E9" s="34">
        <f>SUM(E10:E12)</f>
        <v>523</v>
      </c>
      <c r="F9" s="61">
        <f>SUM(F10:F12)</f>
        <v>569</v>
      </c>
      <c r="G9" s="61">
        <f>F21</f>
        <v>587</v>
      </c>
      <c r="H9" s="40" t="str">
        <f>B21</f>
        <v>Noobel</v>
      </c>
      <c r="I9" s="62">
        <f>SUM(I10:I12)</f>
        <v>485</v>
      </c>
      <c r="J9" s="61">
        <f>SUM(J10:J12)</f>
        <v>531</v>
      </c>
      <c r="K9" s="61">
        <f>J17</f>
        <v>505</v>
      </c>
      <c r="L9" s="40" t="str">
        <f>B17</f>
        <v>Aroz3D</v>
      </c>
      <c r="M9" s="41">
        <f>SUM(M10:M12)</f>
        <v>537</v>
      </c>
      <c r="N9" s="61">
        <f>SUM(N10:N12)</f>
        <v>583</v>
      </c>
      <c r="O9" s="61">
        <f>N13</f>
        <v>615</v>
      </c>
      <c r="P9" s="40" t="str">
        <f>B13</f>
        <v>Dan Arpo</v>
      </c>
      <c r="Q9" s="41">
        <f>SUM(Q10:Q12)</f>
        <v>518</v>
      </c>
      <c r="R9" s="61">
        <f>SUM(R10:R12)</f>
        <v>564</v>
      </c>
      <c r="S9" s="61">
        <f>R25</f>
        <v>480</v>
      </c>
      <c r="T9" s="40" t="str">
        <f>B25</f>
        <v>WÜRTH</v>
      </c>
      <c r="U9" s="41">
        <f>SUM(U10:U12)</f>
        <v>572</v>
      </c>
      <c r="V9" s="61">
        <f>SUM(V10:V12)</f>
        <v>618</v>
      </c>
      <c r="W9" s="61">
        <f>V5</f>
        <v>537</v>
      </c>
      <c r="X9" s="40" t="str">
        <f>B5</f>
        <v>Eesti Raudtee</v>
      </c>
      <c r="Y9" s="43">
        <f>F9+J9+N9+R9+V9</f>
        <v>2865</v>
      </c>
      <c r="Z9" s="41">
        <f>SUM(Z10:Z12)</f>
        <v>2635</v>
      </c>
      <c r="AA9" s="64">
        <f>AVERAGE(AA10,AA11,AA12)</f>
        <v>191</v>
      </c>
      <c r="AB9" s="45">
        <f>AVERAGE(AB10,AB11,AB12)</f>
        <v>175.66666666666666</v>
      </c>
      <c r="AC9" s="663">
        <f>G10+K10+O10+S10+W10</f>
        <v>3</v>
      </c>
      <c r="AD9" s="660" t="s">
        <v>275</v>
      </c>
    </row>
    <row r="10" spans="1:30" s="46" customFormat="1" ht="15.75" customHeight="1" x14ac:dyDescent="0.2">
      <c r="B10" s="680" t="s">
        <v>169</v>
      </c>
      <c r="C10" s="681"/>
      <c r="D10" s="47">
        <v>15</v>
      </c>
      <c r="E10" s="48">
        <v>192</v>
      </c>
      <c r="F10" s="49">
        <f>E10+D10</f>
        <v>207</v>
      </c>
      <c r="G10" s="668">
        <v>0</v>
      </c>
      <c r="H10" s="669"/>
      <c r="I10" s="50">
        <v>190</v>
      </c>
      <c r="J10" s="51">
        <f>I10+D10</f>
        <v>205</v>
      </c>
      <c r="K10" s="668">
        <v>1</v>
      </c>
      <c r="L10" s="669"/>
      <c r="M10" s="50">
        <v>182</v>
      </c>
      <c r="N10" s="51">
        <f>M10+D10</f>
        <v>197</v>
      </c>
      <c r="O10" s="668">
        <v>0</v>
      </c>
      <c r="P10" s="669"/>
      <c r="Q10" s="50">
        <v>174</v>
      </c>
      <c r="R10" s="49">
        <f>Q10+D10</f>
        <v>189</v>
      </c>
      <c r="S10" s="668">
        <v>1</v>
      </c>
      <c r="T10" s="669"/>
      <c r="U10" s="50">
        <v>182</v>
      </c>
      <c r="V10" s="49">
        <f>U10+D10</f>
        <v>197</v>
      </c>
      <c r="W10" s="668">
        <v>1</v>
      </c>
      <c r="X10" s="669"/>
      <c r="Y10" s="51">
        <f t="shared" ref="Y10:Y28" si="5">F10+J10+N10+R10+V10</f>
        <v>995</v>
      </c>
      <c r="Z10" s="50">
        <f>E10+I10+M10+Q10+U10</f>
        <v>920</v>
      </c>
      <c r="AA10" s="52">
        <f>AVERAGE(F10,J10,N10,R10,V10)</f>
        <v>199</v>
      </c>
      <c r="AB10" s="53">
        <f>AVERAGE(F10,J10,N10,R10,V10)-D10</f>
        <v>184</v>
      </c>
      <c r="AC10" s="664"/>
      <c r="AD10" s="660"/>
    </row>
    <row r="11" spans="1:30" s="46" customFormat="1" ht="15.75" customHeight="1" x14ac:dyDescent="0.2">
      <c r="B11" s="680" t="s">
        <v>38</v>
      </c>
      <c r="C11" s="681"/>
      <c r="D11" s="47">
        <v>24</v>
      </c>
      <c r="E11" s="48">
        <v>159</v>
      </c>
      <c r="F11" s="49">
        <f t="shared" ref="F11:F12" si="6">E11+D11</f>
        <v>183</v>
      </c>
      <c r="G11" s="670"/>
      <c r="H11" s="671"/>
      <c r="I11" s="50">
        <v>139</v>
      </c>
      <c r="J11" s="51">
        <f t="shared" ref="J11:J12" si="7">I11+D11</f>
        <v>163</v>
      </c>
      <c r="K11" s="670"/>
      <c r="L11" s="671"/>
      <c r="M11" s="50">
        <v>162</v>
      </c>
      <c r="N11" s="51">
        <f t="shared" ref="N11:N12" si="8">M11+D11</f>
        <v>186</v>
      </c>
      <c r="O11" s="670"/>
      <c r="P11" s="671"/>
      <c r="Q11" s="48">
        <v>166</v>
      </c>
      <c r="R11" s="49">
        <f t="shared" ref="R11:R12" si="9">Q11+D11</f>
        <v>190</v>
      </c>
      <c r="S11" s="670"/>
      <c r="T11" s="671"/>
      <c r="U11" s="48">
        <v>134</v>
      </c>
      <c r="V11" s="49">
        <f t="shared" ref="V11:V12" si="10">U11+D11</f>
        <v>158</v>
      </c>
      <c r="W11" s="670"/>
      <c r="X11" s="671"/>
      <c r="Y11" s="51">
        <f t="shared" si="5"/>
        <v>880</v>
      </c>
      <c r="Z11" s="50">
        <f>E11+I11+M11+Q11+U11</f>
        <v>760</v>
      </c>
      <c r="AA11" s="52">
        <f>AVERAGE(F11,J11,N11,R11,V11)</f>
        <v>176</v>
      </c>
      <c r="AB11" s="53">
        <f>AVERAGE(F11,J11,N11,R11,V11)-D11</f>
        <v>152</v>
      </c>
      <c r="AC11" s="664"/>
      <c r="AD11" s="660"/>
    </row>
    <row r="12" spans="1:30" s="46" customFormat="1" ht="16.5" customHeight="1" thickBot="1" x14ac:dyDescent="0.25">
      <c r="B12" s="682" t="s">
        <v>39</v>
      </c>
      <c r="C12" s="683"/>
      <c r="D12" s="54">
        <v>7</v>
      </c>
      <c r="E12" s="55">
        <v>172</v>
      </c>
      <c r="F12" s="49">
        <f t="shared" si="6"/>
        <v>179</v>
      </c>
      <c r="G12" s="672"/>
      <c r="H12" s="673"/>
      <c r="I12" s="56">
        <v>156</v>
      </c>
      <c r="J12" s="51">
        <f t="shared" si="7"/>
        <v>163</v>
      </c>
      <c r="K12" s="672"/>
      <c r="L12" s="673"/>
      <c r="M12" s="50">
        <v>193</v>
      </c>
      <c r="N12" s="51">
        <f t="shared" si="8"/>
        <v>200</v>
      </c>
      <c r="O12" s="672"/>
      <c r="P12" s="673"/>
      <c r="Q12" s="48">
        <v>178</v>
      </c>
      <c r="R12" s="49">
        <f t="shared" si="9"/>
        <v>185</v>
      </c>
      <c r="S12" s="672"/>
      <c r="T12" s="673"/>
      <c r="U12" s="48">
        <v>256</v>
      </c>
      <c r="V12" s="49">
        <f t="shared" si="10"/>
        <v>263</v>
      </c>
      <c r="W12" s="672"/>
      <c r="X12" s="673"/>
      <c r="Y12" s="57">
        <f t="shared" si="5"/>
        <v>990</v>
      </c>
      <c r="Z12" s="56">
        <f>E12+I12+M12+Q12+U12</f>
        <v>955</v>
      </c>
      <c r="AA12" s="58">
        <f>AVERAGE(F12,J12,N12,R12,V12)</f>
        <v>198</v>
      </c>
      <c r="AB12" s="59">
        <f>AVERAGE(F12,J12,N12,R12,V12)-D12</f>
        <v>191</v>
      </c>
      <c r="AC12" s="665"/>
      <c r="AD12" s="660"/>
    </row>
    <row r="13" spans="1:30" s="46" customFormat="1" ht="45" customHeight="1" x14ac:dyDescent="0.2">
      <c r="B13" s="678" t="s">
        <v>19</v>
      </c>
      <c r="C13" s="679"/>
      <c r="D13" s="206">
        <f>SUM(D14:D16)-30</f>
        <v>16</v>
      </c>
      <c r="E13" s="34">
        <f>SUM(E14:E16)</f>
        <v>441</v>
      </c>
      <c r="F13" s="207">
        <f>SUM(F14:F16)-30</f>
        <v>457</v>
      </c>
      <c r="G13" s="61">
        <f>F17</f>
        <v>610</v>
      </c>
      <c r="H13" s="40" t="str">
        <f>B17</f>
        <v>Aroz3D</v>
      </c>
      <c r="I13" s="62">
        <f>SUM(I14:I16)</f>
        <v>632</v>
      </c>
      <c r="J13" s="207">
        <f>SUM(J14:J16)-30</f>
        <v>648</v>
      </c>
      <c r="K13" s="61">
        <f>J25</f>
        <v>568</v>
      </c>
      <c r="L13" s="40" t="str">
        <f>B25</f>
        <v>WÜRTH</v>
      </c>
      <c r="M13" s="41">
        <f>SUM(M14:M16)</f>
        <v>599</v>
      </c>
      <c r="N13" s="207">
        <f>SUM(N14:N16)-30</f>
        <v>615</v>
      </c>
      <c r="O13" s="61">
        <f>N9</f>
        <v>583</v>
      </c>
      <c r="P13" s="40" t="str">
        <f>B9</f>
        <v>Latestoil</v>
      </c>
      <c r="Q13" s="41">
        <f>SUM(Q14:Q16)</f>
        <v>587</v>
      </c>
      <c r="R13" s="207">
        <f>SUM(R14:R16)-30</f>
        <v>603</v>
      </c>
      <c r="S13" s="61">
        <f>R5</f>
        <v>494</v>
      </c>
      <c r="T13" s="40" t="str">
        <f>B5</f>
        <v>Eesti Raudtee</v>
      </c>
      <c r="U13" s="41">
        <f>SUM(U14:U16)</f>
        <v>568</v>
      </c>
      <c r="V13" s="207">
        <f>SUM(V14:V16)-30</f>
        <v>584</v>
      </c>
      <c r="W13" s="61">
        <f>V21</f>
        <v>608</v>
      </c>
      <c r="X13" s="40" t="str">
        <f>B21</f>
        <v>Noobel</v>
      </c>
      <c r="Y13" s="43">
        <f t="shared" si="5"/>
        <v>2907</v>
      </c>
      <c r="Z13" s="41">
        <f>SUM(Z14:Z16)</f>
        <v>2827</v>
      </c>
      <c r="AA13" s="64">
        <f>AVERAGE(AA14,AA15,AA16)</f>
        <v>203.80000000000004</v>
      </c>
      <c r="AB13" s="45">
        <f>AVERAGE(AB14,AB15,AB16)</f>
        <v>188.4666666666667</v>
      </c>
      <c r="AC13" s="663">
        <f>G14+K14+O14+S14+W14</f>
        <v>3</v>
      </c>
      <c r="AD13" s="660" t="s">
        <v>281</v>
      </c>
    </row>
    <row r="14" spans="1:30" s="46" customFormat="1" ht="15.75" customHeight="1" x14ac:dyDescent="0.2">
      <c r="B14" s="686" t="s">
        <v>229</v>
      </c>
      <c r="C14" s="687"/>
      <c r="D14" s="47">
        <v>22</v>
      </c>
      <c r="E14" s="48">
        <v>128</v>
      </c>
      <c r="F14" s="49">
        <f>E14+D14</f>
        <v>150</v>
      </c>
      <c r="G14" s="668">
        <v>0</v>
      </c>
      <c r="H14" s="669"/>
      <c r="I14" s="50">
        <v>175</v>
      </c>
      <c r="J14" s="51">
        <f>I14+D14</f>
        <v>197</v>
      </c>
      <c r="K14" s="668">
        <v>1</v>
      </c>
      <c r="L14" s="669"/>
      <c r="M14" s="50">
        <v>203</v>
      </c>
      <c r="N14" s="51">
        <f>M14+D14</f>
        <v>225</v>
      </c>
      <c r="O14" s="668">
        <v>1</v>
      </c>
      <c r="P14" s="669"/>
      <c r="Q14" s="50">
        <v>204</v>
      </c>
      <c r="R14" s="49">
        <f>Q14+D14</f>
        <v>226</v>
      </c>
      <c r="S14" s="668">
        <v>1</v>
      </c>
      <c r="T14" s="669"/>
      <c r="U14" s="50">
        <v>169</v>
      </c>
      <c r="V14" s="49">
        <f>U14+D14</f>
        <v>191</v>
      </c>
      <c r="W14" s="668">
        <v>0</v>
      </c>
      <c r="X14" s="669"/>
      <c r="Y14" s="51">
        <f t="shared" si="5"/>
        <v>989</v>
      </c>
      <c r="Z14" s="50">
        <f>E14+I14+M14+Q14+U14</f>
        <v>879</v>
      </c>
      <c r="AA14" s="52">
        <f>AVERAGE(F14,J14,N14,R14,V14)</f>
        <v>197.8</v>
      </c>
      <c r="AB14" s="53">
        <f>AVERAGE(F14,J14,N14,R14,V14)-D14</f>
        <v>175.8</v>
      </c>
      <c r="AC14" s="664"/>
      <c r="AD14" s="660"/>
    </row>
    <row r="15" spans="1:30" s="46" customFormat="1" ht="15.75" customHeight="1" x14ac:dyDescent="0.2">
      <c r="B15" s="686" t="s">
        <v>97</v>
      </c>
      <c r="C15" s="687"/>
      <c r="D15" s="47">
        <v>16</v>
      </c>
      <c r="E15" s="48">
        <v>171</v>
      </c>
      <c r="F15" s="49">
        <f t="shared" ref="F15:F16" si="11">E15+D15</f>
        <v>187</v>
      </c>
      <c r="G15" s="670"/>
      <c r="H15" s="671"/>
      <c r="I15" s="48">
        <v>208</v>
      </c>
      <c r="J15" s="51">
        <f t="shared" ref="J15:J16" si="12">I15+D15</f>
        <v>224</v>
      </c>
      <c r="K15" s="670"/>
      <c r="L15" s="671"/>
      <c r="M15" s="48">
        <v>183</v>
      </c>
      <c r="N15" s="51">
        <f t="shared" ref="N15:N16" si="13">M15+D15</f>
        <v>199</v>
      </c>
      <c r="O15" s="670"/>
      <c r="P15" s="671"/>
      <c r="Q15" s="48">
        <v>162</v>
      </c>
      <c r="R15" s="49">
        <f t="shared" ref="R15:R16" si="14">Q15+D15</f>
        <v>178</v>
      </c>
      <c r="S15" s="670"/>
      <c r="T15" s="671"/>
      <c r="U15" s="48">
        <v>193</v>
      </c>
      <c r="V15" s="49">
        <f t="shared" ref="V15:V16" si="15">U15+D15</f>
        <v>209</v>
      </c>
      <c r="W15" s="670"/>
      <c r="X15" s="671"/>
      <c r="Y15" s="51">
        <f t="shared" si="5"/>
        <v>997</v>
      </c>
      <c r="Z15" s="50">
        <f>E15+I15+M15+Q15+U15</f>
        <v>917</v>
      </c>
      <c r="AA15" s="52">
        <f>AVERAGE(F15,J15,N15,R15,V15)</f>
        <v>199.4</v>
      </c>
      <c r="AB15" s="53">
        <f>AVERAGE(F15,J15,N15,R15,V15)-D15</f>
        <v>183.4</v>
      </c>
      <c r="AC15" s="664"/>
      <c r="AD15" s="660"/>
    </row>
    <row r="16" spans="1:30" s="46" customFormat="1" ht="16.5" customHeight="1" thickBot="1" x14ac:dyDescent="0.25">
      <c r="B16" s="682" t="s">
        <v>98</v>
      </c>
      <c r="C16" s="683"/>
      <c r="D16" s="54">
        <v>8</v>
      </c>
      <c r="E16" s="55">
        <v>142</v>
      </c>
      <c r="F16" s="49">
        <f t="shared" si="11"/>
        <v>150</v>
      </c>
      <c r="G16" s="672"/>
      <c r="H16" s="673"/>
      <c r="I16" s="48">
        <v>249</v>
      </c>
      <c r="J16" s="51">
        <f t="shared" si="12"/>
        <v>257</v>
      </c>
      <c r="K16" s="672"/>
      <c r="L16" s="673"/>
      <c r="M16" s="48">
        <v>213</v>
      </c>
      <c r="N16" s="51">
        <f t="shared" si="13"/>
        <v>221</v>
      </c>
      <c r="O16" s="672"/>
      <c r="P16" s="673"/>
      <c r="Q16" s="48">
        <v>221</v>
      </c>
      <c r="R16" s="49">
        <f t="shared" si="14"/>
        <v>229</v>
      </c>
      <c r="S16" s="672"/>
      <c r="T16" s="673"/>
      <c r="U16" s="48">
        <v>206</v>
      </c>
      <c r="V16" s="49">
        <f t="shared" si="15"/>
        <v>214</v>
      </c>
      <c r="W16" s="672"/>
      <c r="X16" s="673"/>
      <c r="Y16" s="57">
        <f t="shared" si="5"/>
        <v>1071</v>
      </c>
      <c r="Z16" s="56">
        <f>E16+I16+M16+Q16+U16</f>
        <v>1031</v>
      </c>
      <c r="AA16" s="58">
        <f>AVERAGE(F16,J16,N16,R16,V16)</f>
        <v>214.2</v>
      </c>
      <c r="AB16" s="59">
        <f>AVERAGE(F16,J16,N16,R16,V16)-D16</f>
        <v>206.2</v>
      </c>
      <c r="AC16" s="665"/>
      <c r="AD16" s="660"/>
    </row>
    <row r="17" spans="2:30" s="46" customFormat="1" ht="48.75" customHeight="1" x14ac:dyDescent="0.2">
      <c r="B17" s="684" t="s">
        <v>42</v>
      </c>
      <c r="C17" s="685"/>
      <c r="D17" s="232">
        <f>SUM(D18:D20)</f>
        <v>98</v>
      </c>
      <c r="E17" s="34">
        <f>SUM(E18:E20)</f>
        <v>512</v>
      </c>
      <c r="F17" s="61">
        <f>SUM(F18:F20)</f>
        <v>610</v>
      </c>
      <c r="G17" s="61">
        <f>F13</f>
        <v>457</v>
      </c>
      <c r="H17" s="40" t="str">
        <f>B13</f>
        <v>Dan Arpo</v>
      </c>
      <c r="I17" s="66">
        <f>SUM(I18:I20)</f>
        <v>407</v>
      </c>
      <c r="J17" s="61">
        <f>SUM(J18:J20)</f>
        <v>505</v>
      </c>
      <c r="K17" s="61">
        <f>J9</f>
        <v>531</v>
      </c>
      <c r="L17" s="40" t="str">
        <f>B9</f>
        <v>Latestoil</v>
      </c>
      <c r="M17" s="42">
        <f>SUM(M18:M20)</f>
        <v>497</v>
      </c>
      <c r="N17" s="61">
        <f>SUM(N18:N20)</f>
        <v>595</v>
      </c>
      <c r="O17" s="61">
        <f>N5</f>
        <v>608</v>
      </c>
      <c r="P17" s="40" t="str">
        <f>B5</f>
        <v>Eesti Raudtee</v>
      </c>
      <c r="Q17" s="41">
        <f>SUM(Q18:Q20)</f>
        <v>438</v>
      </c>
      <c r="R17" s="61">
        <f>SUM(R18:R20)</f>
        <v>536</v>
      </c>
      <c r="S17" s="61">
        <f>R21</f>
        <v>558</v>
      </c>
      <c r="T17" s="40" t="str">
        <f>B21</f>
        <v>Noobel</v>
      </c>
      <c r="U17" s="41">
        <f>SUM(U18:U20)</f>
        <v>502</v>
      </c>
      <c r="V17" s="61">
        <f>SUM(V18:V20)</f>
        <v>600</v>
      </c>
      <c r="W17" s="61">
        <f>V25</f>
        <v>494</v>
      </c>
      <c r="X17" s="40" t="str">
        <f>B25</f>
        <v>WÜRTH</v>
      </c>
      <c r="Y17" s="43">
        <f t="shared" si="5"/>
        <v>2846</v>
      </c>
      <c r="Z17" s="41">
        <f>SUM(Z18:Z20)</f>
        <v>2356</v>
      </c>
      <c r="AA17" s="64">
        <f>AVERAGE(AA18,AA19,AA20)</f>
        <v>189.73333333333335</v>
      </c>
      <c r="AB17" s="45">
        <f>AVERAGE(AB18,AB19,AB20)</f>
        <v>157.06666666666666</v>
      </c>
      <c r="AC17" s="663">
        <f>G18+K18+O18+S18+W18</f>
        <v>2</v>
      </c>
      <c r="AD17" s="660" t="s">
        <v>276</v>
      </c>
    </row>
    <row r="18" spans="2:30" s="46" customFormat="1" ht="15.75" customHeight="1" x14ac:dyDescent="0.2">
      <c r="B18" s="686" t="s">
        <v>139</v>
      </c>
      <c r="C18" s="687"/>
      <c r="D18" s="47">
        <v>40</v>
      </c>
      <c r="E18" s="48">
        <v>187</v>
      </c>
      <c r="F18" s="49">
        <f>E18+D18</f>
        <v>227</v>
      </c>
      <c r="G18" s="668">
        <v>1</v>
      </c>
      <c r="H18" s="669"/>
      <c r="I18" s="50">
        <v>128</v>
      </c>
      <c r="J18" s="51">
        <f>I18+D18</f>
        <v>168</v>
      </c>
      <c r="K18" s="668">
        <v>0</v>
      </c>
      <c r="L18" s="669"/>
      <c r="M18" s="50">
        <v>132</v>
      </c>
      <c r="N18" s="51">
        <f>M18+D18</f>
        <v>172</v>
      </c>
      <c r="O18" s="668">
        <v>0</v>
      </c>
      <c r="P18" s="669"/>
      <c r="Q18" s="50">
        <v>108</v>
      </c>
      <c r="R18" s="49">
        <f>Q18+D18</f>
        <v>148</v>
      </c>
      <c r="S18" s="668">
        <v>0</v>
      </c>
      <c r="T18" s="669"/>
      <c r="U18" s="50">
        <v>143</v>
      </c>
      <c r="V18" s="49">
        <f>U18+D18</f>
        <v>183</v>
      </c>
      <c r="W18" s="668">
        <v>1</v>
      </c>
      <c r="X18" s="669"/>
      <c r="Y18" s="51">
        <f t="shared" si="5"/>
        <v>898</v>
      </c>
      <c r="Z18" s="50">
        <f>E18+I18+M18+Q18+U18</f>
        <v>698</v>
      </c>
      <c r="AA18" s="52">
        <f>AVERAGE(F18,J18,N18,R18,V18)</f>
        <v>179.6</v>
      </c>
      <c r="AB18" s="53">
        <f>AVERAGE(F18,J18,N18,R18,V18)-D18</f>
        <v>139.6</v>
      </c>
      <c r="AC18" s="664"/>
      <c r="AD18" s="660"/>
    </row>
    <row r="19" spans="2:30" s="46" customFormat="1" ht="15.75" customHeight="1" x14ac:dyDescent="0.2">
      <c r="B19" s="686" t="s">
        <v>140</v>
      </c>
      <c r="C19" s="687"/>
      <c r="D19" s="47">
        <v>12</v>
      </c>
      <c r="E19" s="48">
        <v>181</v>
      </c>
      <c r="F19" s="49">
        <f t="shared" ref="F19:F20" si="16">E19+D19</f>
        <v>193</v>
      </c>
      <c r="G19" s="670"/>
      <c r="H19" s="671"/>
      <c r="I19" s="48">
        <v>124</v>
      </c>
      <c r="J19" s="51">
        <f t="shared" ref="J19:J20" si="17">I19+D19</f>
        <v>136</v>
      </c>
      <c r="K19" s="670"/>
      <c r="L19" s="671"/>
      <c r="M19" s="48">
        <v>177</v>
      </c>
      <c r="N19" s="51">
        <f t="shared" ref="N19:N20" si="18">M19+D19</f>
        <v>189</v>
      </c>
      <c r="O19" s="670"/>
      <c r="P19" s="671"/>
      <c r="Q19" s="48">
        <v>161</v>
      </c>
      <c r="R19" s="49">
        <f t="shared" ref="R19:R20" si="19">Q19+D19</f>
        <v>173</v>
      </c>
      <c r="S19" s="670"/>
      <c r="T19" s="671"/>
      <c r="U19" s="48">
        <v>189</v>
      </c>
      <c r="V19" s="49">
        <f t="shared" ref="V19:V20" si="20">U19+D19</f>
        <v>201</v>
      </c>
      <c r="W19" s="670"/>
      <c r="X19" s="671"/>
      <c r="Y19" s="51">
        <f t="shared" si="5"/>
        <v>892</v>
      </c>
      <c r="Z19" s="50">
        <f>E19+I19+M19+Q19+U19</f>
        <v>832</v>
      </c>
      <c r="AA19" s="52">
        <f>AVERAGE(F19,J19,N19,R19,V19)</f>
        <v>178.4</v>
      </c>
      <c r="AB19" s="53">
        <f>AVERAGE(F19,J19,N19,R19,V19)-D19</f>
        <v>166.4</v>
      </c>
      <c r="AC19" s="664"/>
      <c r="AD19" s="660"/>
    </row>
    <row r="20" spans="2:30" s="46" customFormat="1" ht="16.5" customHeight="1" thickBot="1" x14ac:dyDescent="0.25">
      <c r="B20" s="688" t="s">
        <v>138</v>
      </c>
      <c r="C20" s="689"/>
      <c r="D20" s="54">
        <v>46</v>
      </c>
      <c r="E20" s="55">
        <v>144</v>
      </c>
      <c r="F20" s="49">
        <f t="shared" si="16"/>
        <v>190</v>
      </c>
      <c r="G20" s="672"/>
      <c r="H20" s="673"/>
      <c r="I20" s="48">
        <v>155</v>
      </c>
      <c r="J20" s="51">
        <f t="shared" si="17"/>
        <v>201</v>
      </c>
      <c r="K20" s="672"/>
      <c r="L20" s="673"/>
      <c r="M20" s="48">
        <v>188</v>
      </c>
      <c r="N20" s="51">
        <f t="shared" si="18"/>
        <v>234</v>
      </c>
      <c r="O20" s="672"/>
      <c r="P20" s="673"/>
      <c r="Q20" s="48">
        <v>169</v>
      </c>
      <c r="R20" s="49">
        <f t="shared" si="19"/>
        <v>215</v>
      </c>
      <c r="S20" s="672"/>
      <c r="T20" s="673"/>
      <c r="U20" s="48">
        <v>170</v>
      </c>
      <c r="V20" s="49">
        <f t="shared" si="20"/>
        <v>216</v>
      </c>
      <c r="W20" s="672"/>
      <c r="X20" s="673"/>
      <c r="Y20" s="57">
        <f t="shared" si="5"/>
        <v>1056</v>
      </c>
      <c r="Z20" s="56">
        <f>E20+I20+M20+Q20+U20</f>
        <v>826</v>
      </c>
      <c r="AA20" s="58">
        <f>AVERAGE(F20,J20,N20,R20,V20)</f>
        <v>211.2</v>
      </c>
      <c r="AB20" s="59">
        <f>AVERAGE(F20,J20,N20,R20,V20)-D20</f>
        <v>165.2</v>
      </c>
      <c r="AC20" s="665"/>
      <c r="AD20" s="660"/>
    </row>
    <row r="21" spans="2:30" s="46" customFormat="1" ht="48.75" customHeight="1" x14ac:dyDescent="0.2">
      <c r="B21" s="678" t="s">
        <v>30</v>
      </c>
      <c r="C21" s="679"/>
      <c r="D21" s="232">
        <f>SUM(D22:D24)</f>
        <v>31</v>
      </c>
      <c r="E21" s="34">
        <f>SUM(E22:E24)</f>
        <v>556</v>
      </c>
      <c r="F21" s="61">
        <f>SUM(F22:F24)</f>
        <v>587</v>
      </c>
      <c r="G21" s="61">
        <f>F9</f>
        <v>569</v>
      </c>
      <c r="H21" s="40" t="str">
        <f>B9</f>
        <v>Latestoil</v>
      </c>
      <c r="I21" s="62">
        <f>SUM(I22:I24)</f>
        <v>479</v>
      </c>
      <c r="J21" s="61">
        <f>SUM(J22:J24)</f>
        <v>510</v>
      </c>
      <c r="K21" s="61">
        <f>J5</f>
        <v>488</v>
      </c>
      <c r="L21" s="40" t="str">
        <f>B5</f>
        <v>Eesti Raudtee</v>
      </c>
      <c r="M21" s="41">
        <f>SUM(M22:M24)</f>
        <v>597</v>
      </c>
      <c r="N21" s="61">
        <f>SUM(N22:N24)</f>
        <v>628</v>
      </c>
      <c r="O21" s="61">
        <f>N25</f>
        <v>604</v>
      </c>
      <c r="P21" s="40" t="str">
        <f>B25</f>
        <v>WÜRTH</v>
      </c>
      <c r="Q21" s="41">
        <f>SUM(Q22:Q24)</f>
        <v>527</v>
      </c>
      <c r="R21" s="61">
        <f>SUM(R22:R24)</f>
        <v>558</v>
      </c>
      <c r="S21" s="61">
        <f>R17</f>
        <v>536</v>
      </c>
      <c r="T21" s="40" t="str">
        <f>B17</f>
        <v>Aroz3D</v>
      </c>
      <c r="U21" s="41">
        <f>SUM(U22:U24)</f>
        <v>577</v>
      </c>
      <c r="V21" s="61">
        <f>SUM(V22:V24)</f>
        <v>608</v>
      </c>
      <c r="W21" s="61">
        <f>V13</f>
        <v>584</v>
      </c>
      <c r="X21" s="40" t="str">
        <f>B13</f>
        <v>Dan Arpo</v>
      </c>
      <c r="Y21" s="43">
        <f t="shared" si="5"/>
        <v>2891</v>
      </c>
      <c r="Z21" s="41">
        <f>SUM(Z22:Z24)</f>
        <v>2736</v>
      </c>
      <c r="AA21" s="64">
        <f>AVERAGE(AA22,AA23,AA24)</f>
        <v>192.73333333333335</v>
      </c>
      <c r="AB21" s="45">
        <f>AVERAGE(AB22,AB23,AB24)</f>
        <v>182.4</v>
      </c>
      <c r="AC21" s="663">
        <f>G22+K22+O22+S22+W22</f>
        <v>5</v>
      </c>
      <c r="AD21" s="660" t="s">
        <v>282</v>
      </c>
    </row>
    <row r="22" spans="2:30" s="46" customFormat="1" ht="15.75" customHeight="1" x14ac:dyDescent="0.2">
      <c r="B22" s="680" t="s">
        <v>122</v>
      </c>
      <c r="C22" s="681"/>
      <c r="D22" s="47">
        <v>17</v>
      </c>
      <c r="E22" s="48">
        <v>159</v>
      </c>
      <c r="F22" s="49">
        <f>E22+D22</f>
        <v>176</v>
      </c>
      <c r="G22" s="668">
        <v>1</v>
      </c>
      <c r="H22" s="669"/>
      <c r="I22" s="50">
        <v>150</v>
      </c>
      <c r="J22" s="51">
        <f>I22+D22</f>
        <v>167</v>
      </c>
      <c r="K22" s="668">
        <v>1</v>
      </c>
      <c r="L22" s="669"/>
      <c r="M22" s="50">
        <v>167</v>
      </c>
      <c r="N22" s="51">
        <f>M22+D22</f>
        <v>184</v>
      </c>
      <c r="O22" s="668">
        <v>1</v>
      </c>
      <c r="P22" s="669"/>
      <c r="Q22" s="50">
        <v>224</v>
      </c>
      <c r="R22" s="49">
        <f>Q22+D22</f>
        <v>241</v>
      </c>
      <c r="S22" s="668">
        <v>1</v>
      </c>
      <c r="T22" s="669"/>
      <c r="U22" s="50">
        <v>201</v>
      </c>
      <c r="V22" s="49">
        <f>U22+D22</f>
        <v>218</v>
      </c>
      <c r="W22" s="668">
        <v>1</v>
      </c>
      <c r="X22" s="669"/>
      <c r="Y22" s="51">
        <f t="shared" si="5"/>
        <v>986</v>
      </c>
      <c r="Z22" s="50">
        <f>E22+I22+M22+Q22+U22</f>
        <v>901</v>
      </c>
      <c r="AA22" s="52">
        <f>AVERAGE(F22,J22,N22,R22,V22)</f>
        <v>197.2</v>
      </c>
      <c r="AB22" s="53">
        <f>AVERAGE(F22,J22,N22,R22,V22)-D22</f>
        <v>180.2</v>
      </c>
      <c r="AC22" s="664"/>
      <c r="AD22" s="660"/>
    </row>
    <row r="23" spans="2:30" s="46" customFormat="1" ht="15.75" customHeight="1" x14ac:dyDescent="0.2">
      <c r="B23" s="680" t="s">
        <v>123</v>
      </c>
      <c r="C23" s="681"/>
      <c r="D23" s="47">
        <v>0</v>
      </c>
      <c r="E23" s="48">
        <v>223</v>
      </c>
      <c r="F23" s="49">
        <f t="shared" ref="F23:F24" si="21">E23+D23</f>
        <v>223</v>
      </c>
      <c r="G23" s="670"/>
      <c r="H23" s="671"/>
      <c r="I23" s="48">
        <v>171</v>
      </c>
      <c r="J23" s="51">
        <f t="shared" ref="J23:J24" si="22">I23+D23</f>
        <v>171</v>
      </c>
      <c r="K23" s="670"/>
      <c r="L23" s="671"/>
      <c r="M23" s="48">
        <v>238</v>
      </c>
      <c r="N23" s="51">
        <f t="shared" ref="N23:N24" si="23">M23+D23</f>
        <v>238</v>
      </c>
      <c r="O23" s="670"/>
      <c r="P23" s="671"/>
      <c r="Q23" s="48">
        <v>159</v>
      </c>
      <c r="R23" s="49">
        <f t="shared" ref="R23:R24" si="24">Q23+D23</f>
        <v>159</v>
      </c>
      <c r="S23" s="670"/>
      <c r="T23" s="671"/>
      <c r="U23" s="48">
        <v>204</v>
      </c>
      <c r="V23" s="49">
        <f t="shared" ref="V23:V24" si="25">U23+D23</f>
        <v>204</v>
      </c>
      <c r="W23" s="670"/>
      <c r="X23" s="671"/>
      <c r="Y23" s="51">
        <f t="shared" si="5"/>
        <v>995</v>
      </c>
      <c r="Z23" s="50">
        <f>E23+I23+M23+Q23+U23</f>
        <v>995</v>
      </c>
      <c r="AA23" s="52">
        <f>AVERAGE(F23,J23,N23,R23,V23)</f>
        <v>199</v>
      </c>
      <c r="AB23" s="53">
        <f>AVERAGE(F23,J23,N23,R23,V23)-D23</f>
        <v>199</v>
      </c>
      <c r="AC23" s="664"/>
      <c r="AD23" s="660"/>
    </row>
    <row r="24" spans="2:30" s="46" customFormat="1" ht="16.5" customHeight="1" thickBot="1" x14ac:dyDescent="0.25">
      <c r="B24" s="682" t="s">
        <v>124</v>
      </c>
      <c r="C24" s="683"/>
      <c r="D24" s="54">
        <v>14</v>
      </c>
      <c r="E24" s="55">
        <v>174</v>
      </c>
      <c r="F24" s="49">
        <f t="shared" si="21"/>
        <v>188</v>
      </c>
      <c r="G24" s="672"/>
      <c r="H24" s="673"/>
      <c r="I24" s="48">
        <v>158</v>
      </c>
      <c r="J24" s="51">
        <f t="shared" si="22"/>
        <v>172</v>
      </c>
      <c r="K24" s="672"/>
      <c r="L24" s="673"/>
      <c r="M24" s="48">
        <v>192</v>
      </c>
      <c r="N24" s="51">
        <f t="shared" si="23"/>
        <v>206</v>
      </c>
      <c r="O24" s="672"/>
      <c r="P24" s="673"/>
      <c r="Q24" s="48">
        <v>144</v>
      </c>
      <c r="R24" s="49">
        <f t="shared" si="24"/>
        <v>158</v>
      </c>
      <c r="S24" s="672"/>
      <c r="T24" s="673"/>
      <c r="U24" s="48">
        <v>172</v>
      </c>
      <c r="V24" s="49">
        <f t="shared" si="25"/>
        <v>186</v>
      </c>
      <c r="W24" s="672"/>
      <c r="X24" s="673"/>
      <c r="Y24" s="57">
        <f t="shared" si="5"/>
        <v>910</v>
      </c>
      <c r="Z24" s="56">
        <f>E24+I24+M24+Q24+U24</f>
        <v>840</v>
      </c>
      <c r="AA24" s="58">
        <f>AVERAGE(F24,J24,N24,R24,V24)</f>
        <v>182</v>
      </c>
      <c r="AB24" s="59">
        <f>AVERAGE(F24,J24,N24,R24,V24)-D24</f>
        <v>168</v>
      </c>
      <c r="AC24" s="665"/>
      <c r="AD24" s="660"/>
    </row>
    <row r="25" spans="2:30" s="46" customFormat="1" ht="48.75" customHeight="1" x14ac:dyDescent="0.2">
      <c r="B25" s="661" t="s">
        <v>133</v>
      </c>
      <c r="C25" s="662"/>
      <c r="D25" s="67">
        <f>SUM(D26:D28)</f>
        <v>59</v>
      </c>
      <c r="E25" s="34">
        <f>SUM(E26:E28)</f>
        <v>529</v>
      </c>
      <c r="F25" s="61">
        <f>SUM(F26:F28)</f>
        <v>588</v>
      </c>
      <c r="G25" s="61">
        <f>F5</f>
        <v>511</v>
      </c>
      <c r="H25" s="40" t="str">
        <f>B5</f>
        <v>Eesti Raudtee</v>
      </c>
      <c r="I25" s="62">
        <f>SUM(I26:I28)</f>
        <v>509</v>
      </c>
      <c r="J25" s="61">
        <f>SUM(J26:J28)</f>
        <v>568</v>
      </c>
      <c r="K25" s="61">
        <f>J13</f>
        <v>648</v>
      </c>
      <c r="L25" s="40" t="str">
        <f>B13</f>
        <v>Dan Arpo</v>
      </c>
      <c r="M25" s="42">
        <f>SUM(M26:M28)</f>
        <v>545</v>
      </c>
      <c r="N25" s="63">
        <f>SUM(N26:N28)</f>
        <v>604</v>
      </c>
      <c r="O25" s="61">
        <f>N21</f>
        <v>628</v>
      </c>
      <c r="P25" s="40" t="str">
        <f>B21</f>
        <v>Noobel</v>
      </c>
      <c r="Q25" s="41">
        <f>SUM(Q26:Q28)</f>
        <v>421</v>
      </c>
      <c r="R25" s="63">
        <f>SUM(R26:R28)</f>
        <v>480</v>
      </c>
      <c r="S25" s="61">
        <f>R9</f>
        <v>564</v>
      </c>
      <c r="T25" s="40" t="str">
        <f>B9</f>
        <v>Latestoil</v>
      </c>
      <c r="U25" s="41">
        <f>SUM(U26:U28)</f>
        <v>435</v>
      </c>
      <c r="V25" s="63">
        <f>SUM(V26:V28)</f>
        <v>494</v>
      </c>
      <c r="W25" s="61">
        <f>V17</f>
        <v>600</v>
      </c>
      <c r="X25" s="40" t="str">
        <f>B17</f>
        <v>Aroz3D</v>
      </c>
      <c r="Y25" s="43">
        <f t="shared" si="5"/>
        <v>2734</v>
      </c>
      <c r="Z25" s="41">
        <f>SUM(Z26:Z28)</f>
        <v>2439</v>
      </c>
      <c r="AA25" s="64">
        <f>AVERAGE(AA26,AA27,AA28)</f>
        <v>182.26666666666665</v>
      </c>
      <c r="AB25" s="45">
        <f>AVERAGE(AB26,AB27,AB28)</f>
        <v>162.6</v>
      </c>
      <c r="AC25" s="663">
        <f>G26+K26+O26+S26+W26</f>
        <v>1</v>
      </c>
      <c r="AD25" s="660" t="s">
        <v>277</v>
      </c>
    </row>
    <row r="26" spans="2:30" s="46" customFormat="1" ht="15.75" customHeight="1" x14ac:dyDescent="0.2">
      <c r="B26" s="666" t="s">
        <v>144</v>
      </c>
      <c r="C26" s="667"/>
      <c r="D26" s="47">
        <v>30</v>
      </c>
      <c r="E26" s="48">
        <v>136</v>
      </c>
      <c r="F26" s="49">
        <f>E26+D26</f>
        <v>166</v>
      </c>
      <c r="G26" s="668">
        <v>1</v>
      </c>
      <c r="H26" s="669"/>
      <c r="I26" s="50">
        <v>137</v>
      </c>
      <c r="J26" s="51">
        <f>I26+D26</f>
        <v>167</v>
      </c>
      <c r="K26" s="668">
        <v>0</v>
      </c>
      <c r="L26" s="669"/>
      <c r="M26" s="50">
        <v>161</v>
      </c>
      <c r="N26" s="51">
        <f>M26+D26</f>
        <v>191</v>
      </c>
      <c r="O26" s="668">
        <v>0</v>
      </c>
      <c r="P26" s="669"/>
      <c r="Q26" s="50">
        <v>132</v>
      </c>
      <c r="R26" s="49">
        <f>Q26+D26</f>
        <v>162</v>
      </c>
      <c r="S26" s="668">
        <v>0</v>
      </c>
      <c r="T26" s="669"/>
      <c r="U26" s="50">
        <v>145</v>
      </c>
      <c r="V26" s="49">
        <f>U26+D26</f>
        <v>175</v>
      </c>
      <c r="W26" s="668">
        <v>0</v>
      </c>
      <c r="X26" s="669"/>
      <c r="Y26" s="51">
        <f t="shared" si="5"/>
        <v>861</v>
      </c>
      <c r="Z26" s="50">
        <f>E26+I26+M26+Q26+U26</f>
        <v>711</v>
      </c>
      <c r="AA26" s="52">
        <f>AVERAGE(F26,J26,N26,R26,V26)</f>
        <v>172.2</v>
      </c>
      <c r="AB26" s="53">
        <f>AVERAGE(F26,J26,N26,R26,V26)-D26</f>
        <v>142.19999999999999</v>
      </c>
      <c r="AC26" s="664"/>
      <c r="AD26" s="660"/>
    </row>
    <row r="27" spans="2:30" s="46" customFormat="1" ht="15.75" customHeight="1" x14ac:dyDescent="0.2">
      <c r="B27" s="674" t="s">
        <v>145</v>
      </c>
      <c r="C27" s="675"/>
      <c r="D27" s="47">
        <v>23</v>
      </c>
      <c r="E27" s="48">
        <v>190</v>
      </c>
      <c r="F27" s="49">
        <f t="shared" ref="F27:F28" si="26">E27+D27</f>
        <v>213</v>
      </c>
      <c r="G27" s="670"/>
      <c r="H27" s="671"/>
      <c r="I27" s="48">
        <v>192</v>
      </c>
      <c r="J27" s="51">
        <f t="shared" ref="J27:J28" si="27">I27+D27</f>
        <v>215</v>
      </c>
      <c r="K27" s="670"/>
      <c r="L27" s="671"/>
      <c r="M27" s="48">
        <v>159</v>
      </c>
      <c r="N27" s="51">
        <f t="shared" ref="N27:N28" si="28">M27+D27</f>
        <v>182</v>
      </c>
      <c r="O27" s="670"/>
      <c r="P27" s="671"/>
      <c r="Q27" s="48">
        <v>111</v>
      </c>
      <c r="R27" s="49">
        <f t="shared" ref="R27:R28" si="29">Q27+D27</f>
        <v>134</v>
      </c>
      <c r="S27" s="670"/>
      <c r="T27" s="671"/>
      <c r="U27" s="48">
        <v>106</v>
      </c>
      <c r="V27" s="49">
        <f t="shared" ref="V27:V28" si="30">U27+D27</f>
        <v>129</v>
      </c>
      <c r="W27" s="670"/>
      <c r="X27" s="671"/>
      <c r="Y27" s="51">
        <f t="shared" si="5"/>
        <v>873</v>
      </c>
      <c r="Z27" s="50">
        <f>E27+I27+M27+Q27+U27</f>
        <v>758</v>
      </c>
      <c r="AA27" s="52">
        <f>AVERAGE(F27,J27,N27,R27,V27)</f>
        <v>174.6</v>
      </c>
      <c r="AB27" s="53">
        <f>AVERAGE(F27,J27,N27,R27,V27)-D27</f>
        <v>151.6</v>
      </c>
      <c r="AC27" s="664"/>
      <c r="AD27" s="660"/>
    </row>
    <row r="28" spans="2:30" s="46" customFormat="1" ht="16.5" customHeight="1" thickBot="1" x14ac:dyDescent="0.25">
      <c r="B28" s="676" t="s">
        <v>231</v>
      </c>
      <c r="C28" s="677"/>
      <c r="D28" s="68">
        <v>6</v>
      </c>
      <c r="E28" s="55">
        <v>203</v>
      </c>
      <c r="F28" s="49">
        <f t="shared" si="26"/>
        <v>209</v>
      </c>
      <c r="G28" s="672"/>
      <c r="H28" s="673"/>
      <c r="I28" s="55">
        <v>180</v>
      </c>
      <c r="J28" s="51">
        <f t="shared" si="27"/>
        <v>186</v>
      </c>
      <c r="K28" s="672"/>
      <c r="L28" s="673"/>
      <c r="M28" s="55">
        <v>225</v>
      </c>
      <c r="N28" s="51">
        <f t="shared" si="28"/>
        <v>231</v>
      </c>
      <c r="O28" s="672"/>
      <c r="P28" s="673"/>
      <c r="Q28" s="55">
        <v>178</v>
      </c>
      <c r="R28" s="49">
        <f t="shared" si="29"/>
        <v>184</v>
      </c>
      <c r="S28" s="672"/>
      <c r="T28" s="673"/>
      <c r="U28" s="55">
        <v>184</v>
      </c>
      <c r="V28" s="49">
        <f t="shared" si="30"/>
        <v>190</v>
      </c>
      <c r="W28" s="672"/>
      <c r="X28" s="673"/>
      <c r="Y28" s="57">
        <f t="shared" si="5"/>
        <v>1000</v>
      </c>
      <c r="Z28" s="56">
        <f>E28+I28+M28+Q28+U28</f>
        <v>970</v>
      </c>
      <c r="AA28" s="58">
        <f>AVERAGE(F28,J28,N28,R28,V28)</f>
        <v>200</v>
      </c>
      <c r="AB28" s="59">
        <f>AVERAGE(F28,J28,N28,R28,V28)-D28</f>
        <v>194</v>
      </c>
      <c r="AC28" s="665"/>
      <c r="AD28" s="660"/>
    </row>
  </sheetData>
  <mergeCells count="78">
    <mergeCell ref="W4:X4"/>
    <mergeCell ref="B3:C3"/>
    <mergeCell ref="G3:H3"/>
    <mergeCell ref="K3:L3"/>
    <mergeCell ref="O3:P3"/>
    <mergeCell ref="S3:T3"/>
    <mergeCell ref="W3:X3"/>
    <mergeCell ref="B4:C4"/>
    <mergeCell ref="G4:H4"/>
    <mergeCell ref="K4:L4"/>
    <mergeCell ref="O4:P4"/>
    <mergeCell ref="S4:T4"/>
    <mergeCell ref="B5:C5"/>
    <mergeCell ref="AC5:AC8"/>
    <mergeCell ref="B6:C6"/>
    <mergeCell ref="G6:H8"/>
    <mergeCell ref="K6:L8"/>
    <mergeCell ref="O6:P8"/>
    <mergeCell ref="S6:T8"/>
    <mergeCell ref="W6:X8"/>
    <mergeCell ref="B7:C7"/>
    <mergeCell ref="B8:C8"/>
    <mergeCell ref="B9:C9"/>
    <mergeCell ref="AC9:AC12"/>
    <mergeCell ref="B10:C10"/>
    <mergeCell ref="G10:H12"/>
    <mergeCell ref="K10:L12"/>
    <mergeCell ref="O10:P12"/>
    <mergeCell ref="S10:T12"/>
    <mergeCell ref="W10:X12"/>
    <mergeCell ref="B11:C11"/>
    <mergeCell ref="B12:C12"/>
    <mergeCell ref="B13:C13"/>
    <mergeCell ref="AC13:AC16"/>
    <mergeCell ref="B14:C14"/>
    <mergeCell ref="G14:H16"/>
    <mergeCell ref="K14:L16"/>
    <mergeCell ref="O14:P16"/>
    <mergeCell ref="S14:T16"/>
    <mergeCell ref="W14:X16"/>
    <mergeCell ref="B15:C15"/>
    <mergeCell ref="B16:C16"/>
    <mergeCell ref="B17:C17"/>
    <mergeCell ref="AC17:AC20"/>
    <mergeCell ref="B18:C18"/>
    <mergeCell ref="G18:H20"/>
    <mergeCell ref="K18:L20"/>
    <mergeCell ref="O18:P20"/>
    <mergeCell ref="S18:T20"/>
    <mergeCell ref="W18:X20"/>
    <mergeCell ref="B19:C19"/>
    <mergeCell ref="B20:C20"/>
    <mergeCell ref="B21:C21"/>
    <mergeCell ref="AC21:AC24"/>
    <mergeCell ref="B22:C22"/>
    <mergeCell ref="G22:H24"/>
    <mergeCell ref="K22:L24"/>
    <mergeCell ref="O22:P24"/>
    <mergeCell ref="S22:T24"/>
    <mergeCell ref="W22:X24"/>
    <mergeCell ref="B23:C23"/>
    <mergeCell ref="B24:C24"/>
    <mergeCell ref="AD25:AD28"/>
    <mergeCell ref="B25:C25"/>
    <mergeCell ref="AC25:AC28"/>
    <mergeCell ref="B26:C26"/>
    <mergeCell ref="G26:H28"/>
    <mergeCell ref="K26:L28"/>
    <mergeCell ref="O26:P28"/>
    <mergeCell ref="S26:T28"/>
    <mergeCell ref="W26:X28"/>
    <mergeCell ref="B27:C27"/>
    <mergeCell ref="B28:C28"/>
    <mergeCell ref="AD5:AD8"/>
    <mergeCell ref="AD9:AD12"/>
    <mergeCell ref="AD13:AD16"/>
    <mergeCell ref="AD17:AD20"/>
    <mergeCell ref="AD21:AD24"/>
  </mergeCells>
  <conditionalFormatting sqref="D5:D7 D9:D11 D13:D15 D25:D27 D17:D19 D21:D23">
    <cfRule type="cellIs" dxfId="910" priority="61" stopIfTrue="1" operator="between">
      <formula>200</formula>
      <formula>300</formula>
    </cfRule>
  </conditionalFormatting>
  <conditionalFormatting sqref="AB2:AB4">
    <cfRule type="cellIs" dxfId="909" priority="62" stopIfTrue="1" operator="between">
      <formula>200</formula>
      <formula>300</formula>
    </cfRule>
  </conditionalFormatting>
  <conditionalFormatting sqref="X5 K25:K26 T5 W25:W26 P5 S25:S26 L5 O25:O26 H5 G25:G26 X9 W9:W10 T9 S9:S10 P9 O9:O10 L9 K9:K10 H9 G9:G10 X13 W13:W14 T13 S13:S14 P13 O13:O14 L13 K13:K14 H13 G13:G14 X17 W17:W18 T17 S17:S18 P17 O17:O18 L17 K17:K18 H17 G17:G18 X21 W21:W22 T21 S21:S22 P21 O22 L21 K21:K22 H21 G21:G22 X25 T25 P25 L25 H25 E6:E8 F5:G6 M5:M28 N5:O6 U5:U28 V5:W6 I5:I28 J5:K6 Q5:Q28 R5:S6 F13 F17 F21 F25 J25 Y5:AB28 N25 R25 V25 E10:E12 E14:E16 E18:E20 E22:E24 E26:E28 J17 N17 R17 V17 J21 F7:F9 J7:J9 J13 N7:N9 N13 R7:R9 R13 V7:V9 V13">
    <cfRule type="cellIs" dxfId="908" priority="63" stopIfTrue="1" operator="between">
      <formula>200</formula>
      <formula>300</formula>
    </cfRule>
  </conditionalFormatting>
  <conditionalFormatting sqref="E9">
    <cfRule type="cellIs" dxfId="907" priority="59" stopIfTrue="1" operator="between">
      <formula>200</formula>
      <formula>300</formula>
    </cfRule>
  </conditionalFormatting>
  <conditionalFormatting sqref="E5">
    <cfRule type="cellIs" dxfId="906" priority="60" stopIfTrue="1" operator="between">
      <formula>200</formula>
      <formula>300</formula>
    </cfRule>
  </conditionalFormatting>
  <conditionalFormatting sqref="E13">
    <cfRule type="cellIs" dxfId="905" priority="58" stopIfTrue="1" operator="between">
      <formula>200</formula>
      <formula>300</formula>
    </cfRule>
  </conditionalFormatting>
  <conditionalFormatting sqref="E17">
    <cfRule type="cellIs" dxfId="904" priority="57" stopIfTrue="1" operator="between">
      <formula>200</formula>
      <formula>300</formula>
    </cfRule>
  </conditionalFormatting>
  <conditionalFormatting sqref="E21">
    <cfRule type="cellIs" dxfId="903" priority="56" stopIfTrue="1" operator="between">
      <formula>200</formula>
      <formula>300</formula>
    </cfRule>
  </conditionalFormatting>
  <conditionalFormatting sqref="E25">
    <cfRule type="cellIs" dxfId="902" priority="55" stopIfTrue="1" operator="between">
      <formula>200</formula>
      <formula>300</formula>
    </cfRule>
  </conditionalFormatting>
  <conditionalFormatting sqref="N21">
    <cfRule type="cellIs" dxfId="901" priority="54" stopIfTrue="1" operator="between">
      <formula>200</formula>
      <formula>300</formula>
    </cfRule>
  </conditionalFormatting>
  <conditionalFormatting sqref="R21">
    <cfRule type="cellIs" dxfId="900" priority="53" stopIfTrue="1" operator="between">
      <formula>200</formula>
      <formula>300</formula>
    </cfRule>
  </conditionalFormatting>
  <conditionalFormatting sqref="V21">
    <cfRule type="cellIs" dxfId="899" priority="52" stopIfTrue="1" operator="between">
      <formula>200</formula>
      <formula>300</formula>
    </cfRule>
  </conditionalFormatting>
  <conditionalFormatting sqref="O21">
    <cfRule type="cellIs" dxfId="898" priority="51" stopIfTrue="1" operator="between">
      <formula>200</formula>
      <formula>300</formula>
    </cfRule>
  </conditionalFormatting>
  <conditionalFormatting sqref="F10:F12">
    <cfRule type="cellIs" dxfId="897" priority="25" stopIfTrue="1" operator="between">
      <formula>200</formula>
      <formula>300</formula>
    </cfRule>
  </conditionalFormatting>
  <conditionalFormatting sqref="F14:F16">
    <cfRule type="cellIs" dxfId="896" priority="24" stopIfTrue="1" operator="between">
      <formula>200</formula>
      <formula>300</formula>
    </cfRule>
  </conditionalFormatting>
  <conditionalFormatting sqref="F18:F20">
    <cfRule type="cellIs" dxfId="895" priority="23" stopIfTrue="1" operator="between">
      <formula>200</formula>
      <formula>300</formula>
    </cfRule>
  </conditionalFormatting>
  <conditionalFormatting sqref="F22:F24">
    <cfRule type="cellIs" dxfId="894" priority="22" stopIfTrue="1" operator="between">
      <formula>200</formula>
      <formula>300</formula>
    </cfRule>
  </conditionalFormatting>
  <conditionalFormatting sqref="F26:F28">
    <cfRule type="cellIs" dxfId="893" priority="21" stopIfTrue="1" operator="between">
      <formula>200</formula>
      <formula>300</formula>
    </cfRule>
  </conditionalFormatting>
  <conditionalFormatting sqref="J10:J12">
    <cfRule type="cellIs" dxfId="892" priority="20" stopIfTrue="1" operator="between">
      <formula>200</formula>
      <formula>300</formula>
    </cfRule>
  </conditionalFormatting>
  <conditionalFormatting sqref="J14:J16">
    <cfRule type="cellIs" dxfId="891" priority="19" stopIfTrue="1" operator="between">
      <formula>200</formula>
      <formula>300</formula>
    </cfRule>
  </conditionalFormatting>
  <conditionalFormatting sqref="J18:J20">
    <cfRule type="cellIs" dxfId="890" priority="18" stopIfTrue="1" operator="between">
      <formula>200</formula>
      <formula>300</formula>
    </cfRule>
  </conditionalFormatting>
  <conditionalFormatting sqref="J22:J24">
    <cfRule type="cellIs" dxfId="889" priority="17" stopIfTrue="1" operator="between">
      <formula>200</formula>
      <formula>300</formula>
    </cfRule>
  </conditionalFormatting>
  <conditionalFormatting sqref="J26:J28">
    <cfRule type="cellIs" dxfId="888" priority="16" stopIfTrue="1" operator="between">
      <formula>200</formula>
      <formula>300</formula>
    </cfRule>
  </conditionalFormatting>
  <conditionalFormatting sqref="N10:N12">
    <cfRule type="cellIs" dxfId="887" priority="15" stopIfTrue="1" operator="between">
      <formula>200</formula>
      <formula>300</formula>
    </cfRule>
  </conditionalFormatting>
  <conditionalFormatting sqref="N14:N16">
    <cfRule type="cellIs" dxfId="886" priority="14" stopIfTrue="1" operator="between">
      <formula>200</formula>
      <formula>300</formula>
    </cfRule>
  </conditionalFormatting>
  <conditionalFormatting sqref="N18:N20">
    <cfRule type="cellIs" dxfId="885" priority="13" stopIfTrue="1" operator="between">
      <formula>200</formula>
      <formula>300</formula>
    </cfRule>
  </conditionalFormatting>
  <conditionalFormatting sqref="N22:N24">
    <cfRule type="cellIs" dxfId="884" priority="12" stopIfTrue="1" operator="between">
      <formula>200</formula>
      <formula>300</formula>
    </cfRule>
  </conditionalFormatting>
  <conditionalFormatting sqref="N26:N28">
    <cfRule type="cellIs" dxfId="883" priority="11" stopIfTrue="1" operator="between">
      <formula>200</formula>
      <formula>300</formula>
    </cfRule>
  </conditionalFormatting>
  <conditionalFormatting sqref="R10:R12">
    <cfRule type="cellIs" dxfId="882" priority="10" stopIfTrue="1" operator="between">
      <formula>200</formula>
      <formula>300</formula>
    </cfRule>
  </conditionalFormatting>
  <conditionalFormatting sqref="R14:R16">
    <cfRule type="cellIs" dxfId="881" priority="9" stopIfTrue="1" operator="between">
      <formula>200</formula>
      <formula>300</formula>
    </cfRule>
  </conditionalFormatting>
  <conditionalFormatting sqref="R18:R20">
    <cfRule type="cellIs" dxfId="880" priority="8" stopIfTrue="1" operator="between">
      <formula>200</formula>
      <formula>300</formula>
    </cfRule>
  </conditionalFormatting>
  <conditionalFormatting sqref="R22:R24">
    <cfRule type="cellIs" dxfId="879" priority="7" stopIfTrue="1" operator="between">
      <formula>200</formula>
      <formula>300</formula>
    </cfRule>
  </conditionalFormatting>
  <conditionalFormatting sqref="R26:R28">
    <cfRule type="cellIs" dxfId="878" priority="6" stopIfTrue="1" operator="between">
      <formula>200</formula>
      <formula>300</formula>
    </cfRule>
  </conditionalFormatting>
  <conditionalFormatting sqref="V10:V12">
    <cfRule type="cellIs" dxfId="877" priority="5" stopIfTrue="1" operator="between">
      <formula>200</formula>
      <formula>300</formula>
    </cfRule>
  </conditionalFormatting>
  <conditionalFormatting sqref="V14:V16">
    <cfRule type="cellIs" dxfId="876" priority="4" stopIfTrue="1" operator="between">
      <formula>200</formula>
      <formula>300</formula>
    </cfRule>
  </conditionalFormatting>
  <conditionalFormatting sqref="V18:V20">
    <cfRule type="cellIs" dxfId="875" priority="3" stopIfTrue="1" operator="between">
      <formula>200</formula>
      <formula>300</formula>
    </cfRule>
  </conditionalFormatting>
  <conditionalFormatting sqref="V22:V24">
    <cfRule type="cellIs" dxfId="874" priority="2" stopIfTrue="1" operator="between">
      <formula>200</formula>
      <formula>300</formula>
    </cfRule>
  </conditionalFormatting>
  <conditionalFormatting sqref="V26:V28">
    <cfRule type="cellIs" dxfId="873" priority="1" stopIfTrue="1" operator="between">
      <formula>200</formula>
      <formula>300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9"/>
  <sheetViews>
    <sheetView topLeftCell="B1" zoomScale="90" zoomScaleNormal="90" workbookViewId="0">
      <selection activeCell="D4" sqref="D4"/>
    </sheetView>
  </sheetViews>
  <sheetFormatPr defaultRowHeight="20.25" x14ac:dyDescent="0.25"/>
  <cols>
    <col min="1" max="1" width="0" style="358" hidden="1" customWidth="1"/>
    <col min="2" max="2" width="14.140625" style="358" customWidth="1"/>
    <col min="3" max="3" width="12.7109375" style="358" customWidth="1"/>
    <col min="4" max="4" width="6.140625" style="358" bestFit="1" customWidth="1"/>
    <col min="5" max="5" width="5.7109375" style="358" hidden="1" customWidth="1"/>
    <col min="6" max="6" width="8.28515625" style="358" customWidth="1"/>
    <col min="7" max="7" width="7.28515625" style="358" customWidth="1"/>
    <col min="8" max="8" width="9.140625" style="358"/>
    <col min="9" max="9" width="5.7109375" style="358" hidden="1" customWidth="1"/>
    <col min="10" max="10" width="8.5703125" style="358" customWidth="1"/>
    <col min="11" max="11" width="7.28515625" style="358" customWidth="1"/>
    <col min="12" max="12" width="9.140625" style="358"/>
    <col min="13" max="13" width="5.42578125" style="358" hidden="1" customWidth="1"/>
    <col min="14" max="14" width="8.5703125" style="358" customWidth="1"/>
    <col min="15" max="15" width="7.28515625" style="358" customWidth="1"/>
    <col min="16" max="16" width="9.140625" style="358"/>
    <col min="17" max="17" width="5.7109375" style="358" hidden="1" customWidth="1"/>
    <col min="18" max="18" width="8" style="358" customWidth="1"/>
    <col min="19" max="19" width="7.28515625" style="358" customWidth="1"/>
    <col min="20" max="20" width="9.140625" style="358"/>
    <col min="21" max="21" width="5.7109375" style="358" hidden="1" customWidth="1"/>
    <col min="22" max="22" width="7.85546875" style="358" customWidth="1"/>
    <col min="23" max="23" width="7.28515625" style="358" customWidth="1"/>
    <col min="24" max="26" width="9.140625" style="358"/>
    <col min="27" max="27" width="10.28515625" style="358" customWidth="1"/>
    <col min="28" max="29" width="9.140625" style="358"/>
    <col min="30" max="30" width="13" style="582" customWidth="1"/>
    <col min="31" max="16384" width="9.140625" style="358"/>
  </cols>
  <sheetData>
    <row r="1" spans="1:30" s="1" customFormat="1" ht="37.5" customHeight="1" x14ac:dyDescent="0.25">
      <c r="B1" s="2"/>
      <c r="C1" s="2"/>
      <c r="D1" s="588"/>
      <c r="E1" s="4"/>
      <c r="F1" s="589" t="s">
        <v>280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7" t="s">
        <v>87</v>
      </c>
      <c r="X1" s="8"/>
      <c r="Y1" s="8"/>
      <c r="Z1" s="8"/>
      <c r="AA1" s="3"/>
      <c r="AB1" s="3"/>
      <c r="AC1" s="4"/>
    </row>
    <row r="2" spans="1:30" s="1" customFormat="1" ht="19.5" customHeight="1" thickBot="1" x14ac:dyDescent="0.35">
      <c r="B2" s="9" t="s">
        <v>0</v>
      </c>
      <c r="C2" s="10"/>
      <c r="D2" s="10"/>
      <c r="E2" s="4"/>
      <c r="F2" s="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583"/>
    </row>
    <row r="3" spans="1:30" s="1" customFormat="1" x14ac:dyDescent="0.25">
      <c r="B3" s="698" t="s">
        <v>1</v>
      </c>
      <c r="C3" s="699"/>
      <c r="D3" s="12" t="s">
        <v>2</v>
      </c>
      <c r="E3" s="13"/>
      <c r="F3" s="382" t="s">
        <v>3</v>
      </c>
      <c r="G3" s="700" t="s">
        <v>4</v>
      </c>
      <c r="H3" s="701"/>
      <c r="I3" s="15"/>
      <c r="J3" s="382" t="s">
        <v>5</v>
      </c>
      <c r="K3" s="700" t="s">
        <v>4</v>
      </c>
      <c r="L3" s="701"/>
      <c r="M3" s="16"/>
      <c r="N3" s="382" t="s">
        <v>6</v>
      </c>
      <c r="O3" s="700" t="s">
        <v>4</v>
      </c>
      <c r="P3" s="701"/>
      <c r="Q3" s="16"/>
      <c r="R3" s="382" t="s">
        <v>7</v>
      </c>
      <c r="S3" s="700" t="s">
        <v>4</v>
      </c>
      <c r="T3" s="701"/>
      <c r="U3" s="17"/>
      <c r="V3" s="382" t="s">
        <v>8</v>
      </c>
      <c r="W3" s="700" t="s">
        <v>4</v>
      </c>
      <c r="X3" s="701"/>
      <c r="Y3" s="382" t="s">
        <v>9</v>
      </c>
      <c r="Z3" s="18"/>
      <c r="AA3" s="19" t="s">
        <v>10</v>
      </c>
      <c r="AB3" s="20" t="s">
        <v>11</v>
      </c>
      <c r="AC3" s="21" t="s">
        <v>9</v>
      </c>
      <c r="AD3" s="583"/>
    </row>
    <row r="4" spans="1:30" s="1" customFormat="1" ht="21" thickBot="1" x14ac:dyDescent="0.3">
      <c r="A4" s="22"/>
      <c r="B4" s="702" t="s">
        <v>12</v>
      </c>
      <c r="C4" s="703"/>
      <c r="D4" s="23"/>
      <c r="E4" s="24"/>
      <c r="F4" s="25" t="s">
        <v>13</v>
      </c>
      <c r="G4" s="696" t="s">
        <v>14</v>
      </c>
      <c r="H4" s="697"/>
      <c r="I4" s="26"/>
      <c r="J4" s="25" t="s">
        <v>13</v>
      </c>
      <c r="K4" s="696" t="s">
        <v>14</v>
      </c>
      <c r="L4" s="697"/>
      <c r="M4" s="25"/>
      <c r="N4" s="25" t="s">
        <v>13</v>
      </c>
      <c r="O4" s="696" t="s">
        <v>14</v>
      </c>
      <c r="P4" s="697"/>
      <c r="Q4" s="25"/>
      <c r="R4" s="25" t="s">
        <v>13</v>
      </c>
      <c r="S4" s="696" t="s">
        <v>14</v>
      </c>
      <c r="T4" s="697"/>
      <c r="U4" s="27"/>
      <c r="V4" s="25" t="s">
        <v>13</v>
      </c>
      <c r="W4" s="696" t="s">
        <v>14</v>
      </c>
      <c r="X4" s="697"/>
      <c r="Y4" s="28" t="s">
        <v>13</v>
      </c>
      <c r="Z4" s="29" t="s">
        <v>15</v>
      </c>
      <c r="AA4" s="30" t="s">
        <v>16</v>
      </c>
      <c r="AB4" s="31" t="s">
        <v>17</v>
      </c>
      <c r="AC4" s="32" t="s">
        <v>18</v>
      </c>
      <c r="AD4" s="583"/>
    </row>
    <row r="5" spans="1:30" s="1" customFormat="1" ht="48.75" customHeight="1" x14ac:dyDescent="0.25">
      <c r="A5" s="22"/>
      <c r="B5" s="704" t="s">
        <v>33</v>
      </c>
      <c r="C5" s="705"/>
      <c r="D5" s="33">
        <f>SUM(D6:D8)</f>
        <v>101</v>
      </c>
      <c r="E5" s="34">
        <f>SUM(E6:E8)</f>
        <v>405</v>
      </c>
      <c r="F5" s="35">
        <f>SUM(F6:F8)</f>
        <v>506</v>
      </c>
      <c r="G5" s="36">
        <f>F25</f>
        <v>501</v>
      </c>
      <c r="H5" s="37" t="str">
        <f>B25</f>
        <v>Temper</v>
      </c>
      <c r="I5" s="38">
        <f>SUM(I6:I8)</f>
        <v>474</v>
      </c>
      <c r="J5" s="39">
        <f>SUM(J6:J8)</f>
        <v>575</v>
      </c>
      <c r="K5" s="39">
        <f>J21</f>
        <v>519</v>
      </c>
      <c r="L5" s="40" t="str">
        <f>B21</f>
        <v>Karla Köök</v>
      </c>
      <c r="M5" s="41">
        <f>SUM(M6:M8)</f>
        <v>437</v>
      </c>
      <c r="N5" s="36">
        <f>SUM(N6:N8)</f>
        <v>538</v>
      </c>
      <c r="O5" s="36">
        <f>N17</f>
        <v>584</v>
      </c>
      <c r="P5" s="37" t="str">
        <f>B17</f>
        <v>Malm duubel</v>
      </c>
      <c r="Q5" s="42">
        <f>SUM(Q6:Q8)</f>
        <v>386</v>
      </c>
      <c r="R5" s="36">
        <f>SUM(R6:R8)</f>
        <v>487</v>
      </c>
      <c r="S5" s="36">
        <f>R13</f>
        <v>496</v>
      </c>
      <c r="T5" s="37" t="str">
        <f>B13</f>
        <v>HAT-auto</v>
      </c>
      <c r="U5" s="42">
        <f>SUM(U6:U8)</f>
        <v>416</v>
      </c>
      <c r="V5" s="36">
        <f>SUM(V6:V8)</f>
        <v>517</v>
      </c>
      <c r="W5" s="36">
        <f>V9</f>
        <v>519</v>
      </c>
      <c r="X5" s="37" t="str">
        <f>B9</f>
        <v>Estonian Cell</v>
      </c>
      <c r="Y5" s="43">
        <f>F5+J5+N5+R5+V5</f>
        <v>2623</v>
      </c>
      <c r="Z5" s="41">
        <f>SUM(Z6:Z8)</f>
        <v>2118</v>
      </c>
      <c r="AA5" s="44">
        <f>AVERAGE(AA6,AA7,AA8)</f>
        <v>174.86666666666667</v>
      </c>
      <c r="AB5" s="45">
        <f>AVERAGE(AB6,AB7,AB8)</f>
        <v>141.20000000000002</v>
      </c>
      <c r="AC5" s="663">
        <f>G6+K6+O6+S6+W6</f>
        <v>2</v>
      </c>
      <c r="AD5" s="660" t="s">
        <v>277</v>
      </c>
    </row>
    <row r="6" spans="1:30" s="1" customFormat="1" ht="16.5" customHeight="1" x14ac:dyDescent="0.25">
      <c r="A6" s="46"/>
      <c r="B6" s="706" t="s">
        <v>128</v>
      </c>
      <c r="C6" s="707"/>
      <c r="D6" s="47">
        <v>38</v>
      </c>
      <c r="E6" s="48">
        <v>121</v>
      </c>
      <c r="F6" s="49">
        <f>E6+D6</f>
        <v>159</v>
      </c>
      <c r="G6" s="668">
        <v>1</v>
      </c>
      <c r="H6" s="669"/>
      <c r="I6" s="50">
        <v>168</v>
      </c>
      <c r="J6" s="51">
        <f>I6+D6</f>
        <v>206</v>
      </c>
      <c r="K6" s="668">
        <v>1</v>
      </c>
      <c r="L6" s="669"/>
      <c r="M6" s="50">
        <v>110</v>
      </c>
      <c r="N6" s="51">
        <f>M6+D6</f>
        <v>148</v>
      </c>
      <c r="O6" s="668">
        <v>0</v>
      </c>
      <c r="P6" s="669"/>
      <c r="Q6" s="50">
        <v>129</v>
      </c>
      <c r="R6" s="49">
        <f>Q6+D6</f>
        <v>167</v>
      </c>
      <c r="S6" s="668">
        <v>0</v>
      </c>
      <c r="T6" s="669"/>
      <c r="U6" s="48">
        <v>141</v>
      </c>
      <c r="V6" s="49">
        <f>U6+D6</f>
        <v>179</v>
      </c>
      <c r="W6" s="668">
        <v>0</v>
      </c>
      <c r="X6" s="669"/>
      <c r="Y6" s="51">
        <f>F6+J6+N6+R6+V6</f>
        <v>859</v>
      </c>
      <c r="Z6" s="50">
        <f>E6+I6+M6+Q6+U6</f>
        <v>669</v>
      </c>
      <c r="AA6" s="52">
        <f>AVERAGE(F6,J6,N6,R6,V6)</f>
        <v>171.8</v>
      </c>
      <c r="AB6" s="53">
        <f>AVERAGE(F6,J6,N6,R6,V6)-D6</f>
        <v>133.80000000000001</v>
      </c>
      <c r="AC6" s="664"/>
      <c r="AD6" s="660"/>
    </row>
    <row r="7" spans="1:30" s="22" customFormat="1" ht="15.75" customHeight="1" x14ac:dyDescent="0.2">
      <c r="A7" s="46"/>
      <c r="B7" s="706" t="s">
        <v>129</v>
      </c>
      <c r="C7" s="707"/>
      <c r="D7" s="47">
        <v>21</v>
      </c>
      <c r="E7" s="48">
        <v>166</v>
      </c>
      <c r="F7" s="49">
        <f t="shared" ref="F7:F8" si="0">E7+D7</f>
        <v>187</v>
      </c>
      <c r="G7" s="670"/>
      <c r="H7" s="671"/>
      <c r="I7" s="50">
        <v>178</v>
      </c>
      <c r="J7" s="51">
        <f t="shared" ref="J7:J8" si="1">I7+D7</f>
        <v>199</v>
      </c>
      <c r="K7" s="670"/>
      <c r="L7" s="671"/>
      <c r="M7" s="50">
        <v>217</v>
      </c>
      <c r="N7" s="51">
        <f t="shared" ref="N7:N8" si="2">M7+D7</f>
        <v>238</v>
      </c>
      <c r="O7" s="670"/>
      <c r="P7" s="671"/>
      <c r="Q7" s="48">
        <v>136</v>
      </c>
      <c r="R7" s="49">
        <f t="shared" ref="R7:R8" si="3">Q7+D7</f>
        <v>157</v>
      </c>
      <c r="S7" s="670"/>
      <c r="T7" s="671"/>
      <c r="U7" s="48">
        <v>152</v>
      </c>
      <c r="V7" s="49">
        <f t="shared" ref="V7:V8" si="4">U7+D7</f>
        <v>173</v>
      </c>
      <c r="W7" s="670"/>
      <c r="X7" s="671"/>
      <c r="Y7" s="51">
        <f>F7+J7+N7+R7+V7</f>
        <v>954</v>
      </c>
      <c r="Z7" s="50">
        <f>E7+I7+M7+Q7+U7</f>
        <v>849</v>
      </c>
      <c r="AA7" s="52">
        <f>AVERAGE(F7,J7,N7,R7,V7)</f>
        <v>190.8</v>
      </c>
      <c r="AB7" s="53">
        <f>AVERAGE(F7,J7,N7,R7,V7)-D7</f>
        <v>169.8</v>
      </c>
      <c r="AC7" s="664"/>
      <c r="AD7" s="660"/>
    </row>
    <row r="8" spans="1:30" s="22" customFormat="1" ht="16.5" customHeight="1" thickBot="1" x14ac:dyDescent="0.25">
      <c r="A8" s="46"/>
      <c r="B8" s="708" t="s">
        <v>130</v>
      </c>
      <c r="C8" s="709"/>
      <c r="D8" s="54">
        <v>42</v>
      </c>
      <c r="E8" s="55">
        <v>118</v>
      </c>
      <c r="F8" s="49">
        <f t="shared" si="0"/>
        <v>160</v>
      </c>
      <c r="G8" s="672"/>
      <c r="H8" s="673"/>
      <c r="I8" s="56">
        <v>128</v>
      </c>
      <c r="J8" s="51">
        <f t="shared" si="1"/>
        <v>170</v>
      </c>
      <c r="K8" s="672"/>
      <c r="L8" s="673"/>
      <c r="M8" s="50">
        <v>110</v>
      </c>
      <c r="N8" s="51">
        <f t="shared" si="2"/>
        <v>152</v>
      </c>
      <c r="O8" s="672"/>
      <c r="P8" s="673"/>
      <c r="Q8" s="48">
        <v>121</v>
      </c>
      <c r="R8" s="49">
        <f t="shared" si="3"/>
        <v>163</v>
      </c>
      <c r="S8" s="672"/>
      <c r="T8" s="673"/>
      <c r="U8" s="48">
        <v>123</v>
      </c>
      <c r="V8" s="49">
        <f t="shared" si="4"/>
        <v>165</v>
      </c>
      <c r="W8" s="672"/>
      <c r="X8" s="673"/>
      <c r="Y8" s="57">
        <f>F8+J8+N8+R8+V8</f>
        <v>810</v>
      </c>
      <c r="Z8" s="56">
        <f>E8+I8+M8+Q8+U8</f>
        <v>600</v>
      </c>
      <c r="AA8" s="58">
        <f>AVERAGE(F8,J8,N8,R8,V8)</f>
        <v>162</v>
      </c>
      <c r="AB8" s="59">
        <f>AVERAGE(F8,J8,N8,R8,V8)-D8</f>
        <v>120</v>
      </c>
      <c r="AC8" s="665"/>
      <c r="AD8" s="660"/>
    </row>
    <row r="9" spans="1:30" s="46" customFormat="1" ht="48.75" customHeight="1" x14ac:dyDescent="0.2">
      <c r="B9" s="710" t="s">
        <v>31</v>
      </c>
      <c r="C9" s="711"/>
      <c r="D9" s="232">
        <f>SUM(D10:D12)</f>
        <v>116</v>
      </c>
      <c r="E9" s="34">
        <f>SUM(E10:E12)</f>
        <v>428</v>
      </c>
      <c r="F9" s="61">
        <f>SUM(F10:F12)</f>
        <v>544</v>
      </c>
      <c r="G9" s="61">
        <f>F21</f>
        <v>524</v>
      </c>
      <c r="H9" s="40" t="str">
        <f>B21</f>
        <v>Karla Köök</v>
      </c>
      <c r="I9" s="62">
        <f>SUM(I10:I12)</f>
        <v>527</v>
      </c>
      <c r="J9" s="61">
        <f>SUM(J10:J12)</f>
        <v>643</v>
      </c>
      <c r="K9" s="61">
        <f>J17</f>
        <v>548</v>
      </c>
      <c r="L9" s="40" t="str">
        <f>B17</f>
        <v>Malm duubel</v>
      </c>
      <c r="M9" s="41">
        <f>SUM(M10:M12)</f>
        <v>444</v>
      </c>
      <c r="N9" s="61">
        <f>SUM(N10:N12)</f>
        <v>560</v>
      </c>
      <c r="O9" s="61">
        <f>N13</f>
        <v>599</v>
      </c>
      <c r="P9" s="40" t="str">
        <f>B13</f>
        <v>HAT-auto</v>
      </c>
      <c r="Q9" s="41">
        <f>SUM(Q10:Q12)</f>
        <v>409</v>
      </c>
      <c r="R9" s="61">
        <f>SUM(R10:R12)</f>
        <v>525</v>
      </c>
      <c r="S9" s="61">
        <f>R25</f>
        <v>571</v>
      </c>
      <c r="T9" s="40" t="str">
        <f>B25</f>
        <v>Temper</v>
      </c>
      <c r="U9" s="41">
        <f>SUM(U10:U12)</f>
        <v>403</v>
      </c>
      <c r="V9" s="61">
        <f>SUM(V10:V12)</f>
        <v>519</v>
      </c>
      <c r="W9" s="61">
        <f>V5</f>
        <v>517</v>
      </c>
      <c r="X9" s="40" t="str">
        <f>B5</f>
        <v>Kunda Trans</v>
      </c>
      <c r="Y9" s="43">
        <f>F9+J9+N9+R9+V9</f>
        <v>2791</v>
      </c>
      <c r="Z9" s="41">
        <f>SUM(Z10:Z12)</f>
        <v>2211</v>
      </c>
      <c r="AA9" s="64">
        <f>AVERAGE(AA10,AA11,AA12)</f>
        <v>186.06666666666669</v>
      </c>
      <c r="AB9" s="45">
        <f>AVERAGE(AB10,AB11,AB12)</f>
        <v>147.4</v>
      </c>
      <c r="AC9" s="663">
        <f>G10+K10+O10+S10+W10</f>
        <v>3</v>
      </c>
      <c r="AD9" s="660" t="s">
        <v>274</v>
      </c>
    </row>
    <row r="10" spans="1:30" s="46" customFormat="1" ht="15.75" customHeight="1" x14ac:dyDescent="0.2">
      <c r="B10" s="706" t="s">
        <v>175</v>
      </c>
      <c r="C10" s="707"/>
      <c r="D10" s="47">
        <v>38</v>
      </c>
      <c r="E10" s="48">
        <v>120</v>
      </c>
      <c r="F10" s="49">
        <f>E10+D10</f>
        <v>158</v>
      </c>
      <c r="G10" s="668">
        <v>1</v>
      </c>
      <c r="H10" s="669"/>
      <c r="I10" s="50">
        <v>173</v>
      </c>
      <c r="J10" s="51">
        <f>I10+D10</f>
        <v>211</v>
      </c>
      <c r="K10" s="668">
        <v>1</v>
      </c>
      <c r="L10" s="669"/>
      <c r="M10" s="50">
        <v>204</v>
      </c>
      <c r="N10" s="51">
        <f>M10+D10</f>
        <v>242</v>
      </c>
      <c r="O10" s="668">
        <v>0</v>
      </c>
      <c r="P10" s="669"/>
      <c r="Q10" s="50">
        <v>130</v>
      </c>
      <c r="R10" s="49">
        <f>Q10+D10</f>
        <v>168</v>
      </c>
      <c r="S10" s="668">
        <v>0</v>
      </c>
      <c r="T10" s="669"/>
      <c r="U10" s="50">
        <v>157</v>
      </c>
      <c r="V10" s="49">
        <f>U10+D10</f>
        <v>195</v>
      </c>
      <c r="W10" s="668">
        <v>1</v>
      </c>
      <c r="X10" s="669"/>
      <c r="Y10" s="51">
        <f t="shared" ref="Y10:Y28" si="5">F10+J10+N10+R10+V10</f>
        <v>974</v>
      </c>
      <c r="Z10" s="50">
        <f>E10+I10+M10+Q10+U10</f>
        <v>784</v>
      </c>
      <c r="AA10" s="52">
        <f>AVERAGE(F10,J10,N10,R10,V10)</f>
        <v>194.8</v>
      </c>
      <c r="AB10" s="53">
        <f>AVERAGE(F10,J10,N10,R10,V10)-D10</f>
        <v>156.80000000000001</v>
      </c>
      <c r="AC10" s="664"/>
      <c r="AD10" s="660"/>
    </row>
    <row r="11" spans="1:30" s="46" customFormat="1" ht="15.75" customHeight="1" x14ac:dyDescent="0.2">
      <c r="B11" s="706" t="s">
        <v>156</v>
      </c>
      <c r="C11" s="707"/>
      <c r="D11" s="47">
        <v>48</v>
      </c>
      <c r="E11" s="48">
        <v>161</v>
      </c>
      <c r="F11" s="49">
        <f t="shared" ref="F11:F12" si="6">E11+D11</f>
        <v>209</v>
      </c>
      <c r="G11" s="670"/>
      <c r="H11" s="671"/>
      <c r="I11" s="50">
        <v>126</v>
      </c>
      <c r="J11" s="51">
        <f t="shared" ref="J11:J12" si="7">I11+D11</f>
        <v>174</v>
      </c>
      <c r="K11" s="670"/>
      <c r="L11" s="671"/>
      <c r="M11" s="50">
        <v>116</v>
      </c>
      <c r="N11" s="51">
        <f t="shared" ref="N11:N12" si="8">M11+D11</f>
        <v>164</v>
      </c>
      <c r="O11" s="670"/>
      <c r="P11" s="671"/>
      <c r="Q11" s="48">
        <v>128</v>
      </c>
      <c r="R11" s="49">
        <f t="shared" ref="R11:R12" si="9">Q11+D11</f>
        <v>176</v>
      </c>
      <c r="S11" s="670"/>
      <c r="T11" s="671"/>
      <c r="U11" s="48">
        <v>117</v>
      </c>
      <c r="V11" s="49">
        <f t="shared" ref="V11:V12" si="10">U11+D11</f>
        <v>165</v>
      </c>
      <c r="W11" s="670"/>
      <c r="X11" s="671"/>
      <c r="Y11" s="51">
        <f t="shared" si="5"/>
        <v>888</v>
      </c>
      <c r="Z11" s="50">
        <f>E11+I11+M11+Q11+U11</f>
        <v>648</v>
      </c>
      <c r="AA11" s="52">
        <f>AVERAGE(F11,J11,N11,R11,V11)</f>
        <v>177.6</v>
      </c>
      <c r="AB11" s="53">
        <f>AVERAGE(F11,J11,N11,R11,V11)-D11</f>
        <v>129.6</v>
      </c>
      <c r="AC11" s="664"/>
      <c r="AD11" s="660"/>
    </row>
    <row r="12" spans="1:30" s="46" customFormat="1" ht="16.5" customHeight="1" thickBot="1" x14ac:dyDescent="0.25">
      <c r="B12" s="708" t="s">
        <v>108</v>
      </c>
      <c r="C12" s="709"/>
      <c r="D12" s="54">
        <v>30</v>
      </c>
      <c r="E12" s="55">
        <v>147</v>
      </c>
      <c r="F12" s="49">
        <f t="shared" si="6"/>
        <v>177</v>
      </c>
      <c r="G12" s="672"/>
      <c r="H12" s="673"/>
      <c r="I12" s="56">
        <v>228</v>
      </c>
      <c r="J12" s="51">
        <f t="shared" si="7"/>
        <v>258</v>
      </c>
      <c r="K12" s="672"/>
      <c r="L12" s="673"/>
      <c r="M12" s="50">
        <v>124</v>
      </c>
      <c r="N12" s="51">
        <f t="shared" si="8"/>
        <v>154</v>
      </c>
      <c r="O12" s="672"/>
      <c r="P12" s="673"/>
      <c r="Q12" s="48">
        <v>151</v>
      </c>
      <c r="R12" s="49">
        <f t="shared" si="9"/>
        <v>181</v>
      </c>
      <c r="S12" s="672"/>
      <c r="T12" s="673"/>
      <c r="U12" s="48">
        <v>129</v>
      </c>
      <c r="V12" s="49">
        <f t="shared" si="10"/>
        <v>159</v>
      </c>
      <c r="W12" s="672"/>
      <c r="X12" s="673"/>
      <c r="Y12" s="57">
        <f t="shared" si="5"/>
        <v>929</v>
      </c>
      <c r="Z12" s="56">
        <f>E12+I12+M12+Q12+U12</f>
        <v>779</v>
      </c>
      <c r="AA12" s="58">
        <f>AVERAGE(F12,J12,N12,R12,V12)</f>
        <v>185.8</v>
      </c>
      <c r="AB12" s="59">
        <f>AVERAGE(F12,J12,N12,R12,V12)-D12</f>
        <v>155.80000000000001</v>
      </c>
      <c r="AC12" s="665"/>
      <c r="AD12" s="660"/>
    </row>
    <row r="13" spans="1:30" s="46" customFormat="1" ht="45" customHeight="1" x14ac:dyDescent="0.2">
      <c r="B13" s="712" t="s">
        <v>35</v>
      </c>
      <c r="C13" s="713"/>
      <c r="D13" s="60">
        <f>SUM(D14:D16)</f>
        <v>143</v>
      </c>
      <c r="E13" s="34">
        <f>SUM(E14:E16)</f>
        <v>488</v>
      </c>
      <c r="F13" s="61">
        <f>SUM(F14:F16)</f>
        <v>631</v>
      </c>
      <c r="G13" s="61">
        <f>F17</f>
        <v>513</v>
      </c>
      <c r="H13" s="40" t="str">
        <f>B17</f>
        <v>Malm duubel</v>
      </c>
      <c r="I13" s="62">
        <f>SUM(I14:I16)</f>
        <v>408</v>
      </c>
      <c r="J13" s="61">
        <f>SUM(J14:J16)</f>
        <v>551</v>
      </c>
      <c r="K13" s="61">
        <f>J25</f>
        <v>524</v>
      </c>
      <c r="L13" s="40" t="str">
        <f>B25</f>
        <v>Temper</v>
      </c>
      <c r="M13" s="41">
        <f>SUM(M14:M16)</f>
        <v>456</v>
      </c>
      <c r="N13" s="65">
        <f>SUM(N14:N16)</f>
        <v>599</v>
      </c>
      <c r="O13" s="61">
        <f>N9</f>
        <v>560</v>
      </c>
      <c r="P13" s="40" t="str">
        <f>B9</f>
        <v>Estonian Cell</v>
      </c>
      <c r="Q13" s="41">
        <f>SUM(Q14:Q16)</f>
        <v>353</v>
      </c>
      <c r="R13" s="63">
        <f>SUM(R14:R16)</f>
        <v>496</v>
      </c>
      <c r="S13" s="61">
        <f>R5</f>
        <v>487</v>
      </c>
      <c r="T13" s="40" t="str">
        <f>B5</f>
        <v>Kunda Trans</v>
      </c>
      <c r="U13" s="41">
        <f>SUM(U14:U16)</f>
        <v>490</v>
      </c>
      <c r="V13" s="65">
        <f>SUM(V14:V16)</f>
        <v>633</v>
      </c>
      <c r="W13" s="61">
        <f>V21</f>
        <v>584</v>
      </c>
      <c r="X13" s="40" t="str">
        <f>B21</f>
        <v>Karla Köök</v>
      </c>
      <c r="Y13" s="43">
        <f t="shared" si="5"/>
        <v>2910</v>
      </c>
      <c r="Z13" s="41">
        <f>SUM(Z14:Z16)</f>
        <v>2195</v>
      </c>
      <c r="AA13" s="64">
        <f>AVERAGE(AA14,AA15,AA16)</f>
        <v>194</v>
      </c>
      <c r="AB13" s="45">
        <f>AVERAGE(AB14,AB15,AB16)</f>
        <v>146.33333333333331</v>
      </c>
      <c r="AC13" s="663">
        <f>G14+K14+O14+S14+W14</f>
        <v>5</v>
      </c>
      <c r="AD13" s="660" t="s">
        <v>282</v>
      </c>
    </row>
    <row r="14" spans="1:30" s="46" customFormat="1" ht="15.75" customHeight="1" x14ac:dyDescent="0.2">
      <c r="B14" s="680" t="s">
        <v>182</v>
      </c>
      <c r="C14" s="681"/>
      <c r="D14" s="47">
        <v>48</v>
      </c>
      <c r="E14" s="48">
        <v>192</v>
      </c>
      <c r="F14" s="49">
        <f>E14+D14</f>
        <v>240</v>
      </c>
      <c r="G14" s="668">
        <v>1</v>
      </c>
      <c r="H14" s="669"/>
      <c r="I14" s="50">
        <v>121</v>
      </c>
      <c r="J14" s="51">
        <f>I14+D14</f>
        <v>169</v>
      </c>
      <c r="K14" s="668">
        <v>1</v>
      </c>
      <c r="L14" s="669"/>
      <c r="M14" s="50">
        <v>147</v>
      </c>
      <c r="N14" s="51">
        <f>M14+D14</f>
        <v>195</v>
      </c>
      <c r="O14" s="668">
        <v>1</v>
      </c>
      <c r="P14" s="669"/>
      <c r="Q14" s="50">
        <v>122</v>
      </c>
      <c r="R14" s="49">
        <f>Q14+D14</f>
        <v>170</v>
      </c>
      <c r="S14" s="668">
        <v>1</v>
      </c>
      <c r="T14" s="669"/>
      <c r="U14" s="50">
        <v>136</v>
      </c>
      <c r="V14" s="49">
        <f>U14+D14</f>
        <v>184</v>
      </c>
      <c r="W14" s="668">
        <v>1</v>
      </c>
      <c r="X14" s="669"/>
      <c r="Y14" s="51">
        <f t="shared" si="5"/>
        <v>958</v>
      </c>
      <c r="Z14" s="50">
        <f>E14+I14+M14+Q14+U14</f>
        <v>718</v>
      </c>
      <c r="AA14" s="52">
        <f>AVERAGE(F14,J14,N14,R14,V14)</f>
        <v>191.6</v>
      </c>
      <c r="AB14" s="53">
        <f>AVERAGE(F14,J14,N14,R14,V14)-D14</f>
        <v>143.6</v>
      </c>
      <c r="AC14" s="664"/>
      <c r="AD14" s="660"/>
    </row>
    <row r="15" spans="1:30" s="46" customFormat="1" ht="15.75" customHeight="1" x14ac:dyDescent="0.2">
      <c r="B15" s="680" t="s">
        <v>172</v>
      </c>
      <c r="C15" s="681"/>
      <c r="D15" s="47">
        <v>56</v>
      </c>
      <c r="E15" s="48">
        <v>154</v>
      </c>
      <c r="F15" s="49">
        <f t="shared" ref="F15:F16" si="11">E15+D15</f>
        <v>210</v>
      </c>
      <c r="G15" s="670"/>
      <c r="H15" s="671"/>
      <c r="I15" s="48">
        <v>143</v>
      </c>
      <c r="J15" s="51">
        <f t="shared" ref="J15:J16" si="12">I15+D15</f>
        <v>199</v>
      </c>
      <c r="K15" s="670"/>
      <c r="L15" s="671"/>
      <c r="M15" s="48">
        <v>165</v>
      </c>
      <c r="N15" s="51">
        <f t="shared" ref="N15:N16" si="13">M15+D15</f>
        <v>221</v>
      </c>
      <c r="O15" s="670"/>
      <c r="P15" s="671"/>
      <c r="Q15" s="48">
        <v>136</v>
      </c>
      <c r="R15" s="49">
        <f t="shared" ref="R15:R16" si="14">Q15+D15</f>
        <v>192</v>
      </c>
      <c r="S15" s="670"/>
      <c r="T15" s="671"/>
      <c r="U15" s="48">
        <v>203</v>
      </c>
      <c r="V15" s="49">
        <f t="shared" ref="V15:V16" si="15">U15+D15</f>
        <v>259</v>
      </c>
      <c r="W15" s="670"/>
      <c r="X15" s="671"/>
      <c r="Y15" s="51">
        <f t="shared" si="5"/>
        <v>1081</v>
      </c>
      <c r="Z15" s="50">
        <f>E15+I15+M15+Q15+U15</f>
        <v>801</v>
      </c>
      <c r="AA15" s="52">
        <f>AVERAGE(F15,J15,N15,R15,V15)</f>
        <v>216.2</v>
      </c>
      <c r="AB15" s="53">
        <f>AVERAGE(F15,J15,N15,R15,V15)-D15</f>
        <v>160.19999999999999</v>
      </c>
      <c r="AC15" s="664"/>
      <c r="AD15" s="660"/>
    </row>
    <row r="16" spans="1:30" s="46" customFormat="1" ht="16.5" customHeight="1" thickBot="1" x14ac:dyDescent="0.25">
      <c r="B16" s="714" t="s">
        <v>57</v>
      </c>
      <c r="C16" s="715"/>
      <c r="D16" s="54">
        <v>39</v>
      </c>
      <c r="E16" s="55">
        <v>142</v>
      </c>
      <c r="F16" s="49">
        <f t="shared" si="11"/>
        <v>181</v>
      </c>
      <c r="G16" s="672"/>
      <c r="H16" s="673"/>
      <c r="I16" s="48">
        <v>144</v>
      </c>
      <c r="J16" s="51">
        <f t="shared" si="12"/>
        <v>183</v>
      </c>
      <c r="K16" s="672"/>
      <c r="L16" s="673"/>
      <c r="M16" s="48">
        <v>144</v>
      </c>
      <c r="N16" s="51">
        <f t="shared" si="13"/>
        <v>183</v>
      </c>
      <c r="O16" s="672"/>
      <c r="P16" s="673"/>
      <c r="Q16" s="48">
        <v>95</v>
      </c>
      <c r="R16" s="49">
        <f t="shared" si="14"/>
        <v>134</v>
      </c>
      <c r="S16" s="672"/>
      <c r="T16" s="673"/>
      <c r="U16" s="48">
        <v>151</v>
      </c>
      <c r="V16" s="49">
        <f t="shared" si="15"/>
        <v>190</v>
      </c>
      <c r="W16" s="672"/>
      <c r="X16" s="673"/>
      <c r="Y16" s="57">
        <f t="shared" si="5"/>
        <v>871</v>
      </c>
      <c r="Z16" s="56">
        <f>E16+I16+M16+Q16+U16</f>
        <v>676</v>
      </c>
      <c r="AA16" s="58">
        <f>AVERAGE(F16,J16,N16,R16,V16)</f>
        <v>174.2</v>
      </c>
      <c r="AB16" s="59">
        <f>AVERAGE(F16,J16,N16,R16,V16)-D16</f>
        <v>135.19999999999999</v>
      </c>
      <c r="AC16" s="665"/>
      <c r="AD16" s="660"/>
    </row>
    <row r="17" spans="1:30" s="46" customFormat="1" ht="48.75" customHeight="1" x14ac:dyDescent="0.2">
      <c r="B17" s="383" t="s">
        <v>55</v>
      </c>
      <c r="C17" s="384"/>
      <c r="D17" s="232">
        <f>SUM(D18:D20)</f>
        <v>122</v>
      </c>
      <c r="E17" s="34">
        <f>SUM(E18:E20)</f>
        <v>391</v>
      </c>
      <c r="F17" s="61">
        <f>SUM(F18:F20)</f>
        <v>513</v>
      </c>
      <c r="G17" s="61">
        <f>F13</f>
        <v>631</v>
      </c>
      <c r="H17" s="40" t="str">
        <f>B13</f>
        <v>HAT-auto</v>
      </c>
      <c r="I17" s="66">
        <f>SUM(I18:I20)</f>
        <v>426</v>
      </c>
      <c r="J17" s="61">
        <f>SUM(J18:J20)</f>
        <v>548</v>
      </c>
      <c r="K17" s="61">
        <f>J9</f>
        <v>643</v>
      </c>
      <c r="L17" s="40" t="str">
        <f>B9</f>
        <v>Estonian Cell</v>
      </c>
      <c r="M17" s="42">
        <f>SUM(M18:M20)</f>
        <v>462</v>
      </c>
      <c r="N17" s="61">
        <f>SUM(N18:N20)</f>
        <v>584</v>
      </c>
      <c r="O17" s="61">
        <f>N5</f>
        <v>538</v>
      </c>
      <c r="P17" s="40" t="str">
        <f>B5</f>
        <v>Kunda Trans</v>
      </c>
      <c r="Q17" s="41">
        <f>SUM(Q18:Q20)</f>
        <v>430</v>
      </c>
      <c r="R17" s="61">
        <f>SUM(R18:R20)</f>
        <v>552</v>
      </c>
      <c r="S17" s="61">
        <f>R21</f>
        <v>577</v>
      </c>
      <c r="T17" s="40" t="str">
        <f>B21</f>
        <v>Karla Köök</v>
      </c>
      <c r="U17" s="41">
        <f>SUM(U18:U20)</f>
        <v>414</v>
      </c>
      <c r="V17" s="61">
        <f>SUM(V18:V20)</f>
        <v>536</v>
      </c>
      <c r="W17" s="61">
        <f>V25</f>
        <v>482</v>
      </c>
      <c r="X17" s="40" t="str">
        <f>B25</f>
        <v>Temper</v>
      </c>
      <c r="Y17" s="43">
        <f t="shared" si="5"/>
        <v>2733</v>
      </c>
      <c r="Z17" s="41">
        <f>SUM(Z18:Z20)</f>
        <v>2123</v>
      </c>
      <c r="AA17" s="64">
        <f>AVERAGE(AA18,AA19,AA20)</f>
        <v>182.19999999999996</v>
      </c>
      <c r="AB17" s="45">
        <f>AVERAGE(AB18,AB19,AB20)</f>
        <v>141.53333333333333</v>
      </c>
      <c r="AC17" s="663">
        <f>G18+K18+O18+S18+W18</f>
        <v>2</v>
      </c>
      <c r="AD17" s="660" t="s">
        <v>276</v>
      </c>
    </row>
    <row r="18" spans="1:30" s="46" customFormat="1" ht="15.75" customHeight="1" x14ac:dyDescent="0.2">
      <c r="B18" s="385" t="s">
        <v>125</v>
      </c>
      <c r="C18" s="385"/>
      <c r="D18" s="47">
        <v>53</v>
      </c>
      <c r="E18" s="48">
        <v>95</v>
      </c>
      <c r="F18" s="49">
        <f>E18+D18</f>
        <v>148</v>
      </c>
      <c r="G18" s="668">
        <v>0</v>
      </c>
      <c r="H18" s="669"/>
      <c r="I18" s="50">
        <v>157</v>
      </c>
      <c r="J18" s="51">
        <f>I18+D18</f>
        <v>210</v>
      </c>
      <c r="K18" s="668">
        <v>0</v>
      </c>
      <c r="L18" s="669"/>
      <c r="M18" s="50">
        <v>154</v>
      </c>
      <c r="N18" s="51">
        <f>M18+D18</f>
        <v>207</v>
      </c>
      <c r="O18" s="668">
        <v>1</v>
      </c>
      <c r="P18" s="669"/>
      <c r="Q18" s="50">
        <v>132</v>
      </c>
      <c r="R18" s="49">
        <f>Q18+D18</f>
        <v>185</v>
      </c>
      <c r="S18" s="668">
        <v>0</v>
      </c>
      <c r="T18" s="669"/>
      <c r="U18" s="50">
        <v>130</v>
      </c>
      <c r="V18" s="49">
        <f>U18+D18</f>
        <v>183</v>
      </c>
      <c r="W18" s="668">
        <v>1</v>
      </c>
      <c r="X18" s="669"/>
      <c r="Y18" s="51">
        <f t="shared" si="5"/>
        <v>933</v>
      </c>
      <c r="Z18" s="50">
        <f>E18+I18+M18+Q18+U18</f>
        <v>668</v>
      </c>
      <c r="AA18" s="52">
        <f>AVERAGE(F18,J18,N18,R18,V18)</f>
        <v>186.6</v>
      </c>
      <c r="AB18" s="53">
        <f>AVERAGE(F18,J18,N18,R18,V18)-D18</f>
        <v>133.6</v>
      </c>
      <c r="AC18" s="664"/>
      <c r="AD18" s="660"/>
    </row>
    <row r="19" spans="1:30" s="46" customFormat="1" ht="15.75" customHeight="1" x14ac:dyDescent="0.2">
      <c r="B19" s="674" t="s">
        <v>126</v>
      </c>
      <c r="C19" s="675"/>
      <c r="D19" s="47">
        <v>27</v>
      </c>
      <c r="E19" s="48">
        <v>148</v>
      </c>
      <c r="F19" s="49">
        <f t="shared" ref="F19:F20" si="16">E19+D19</f>
        <v>175</v>
      </c>
      <c r="G19" s="670"/>
      <c r="H19" s="671"/>
      <c r="I19" s="48">
        <v>156</v>
      </c>
      <c r="J19" s="51">
        <f t="shared" ref="J19:J20" si="17">I19+D19</f>
        <v>183</v>
      </c>
      <c r="K19" s="670"/>
      <c r="L19" s="671"/>
      <c r="M19" s="48">
        <v>147</v>
      </c>
      <c r="N19" s="51">
        <f t="shared" ref="N19:N20" si="18">M19+D19</f>
        <v>174</v>
      </c>
      <c r="O19" s="670"/>
      <c r="P19" s="671"/>
      <c r="Q19" s="48">
        <v>174</v>
      </c>
      <c r="R19" s="49">
        <f t="shared" ref="R19:R20" si="19">Q19+D19</f>
        <v>201</v>
      </c>
      <c r="S19" s="670"/>
      <c r="T19" s="671"/>
      <c r="U19" s="48">
        <v>136</v>
      </c>
      <c r="V19" s="49">
        <f t="shared" ref="V19:V20" si="20">U19+D19</f>
        <v>163</v>
      </c>
      <c r="W19" s="670"/>
      <c r="X19" s="671"/>
      <c r="Y19" s="51">
        <f t="shared" si="5"/>
        <v>896</v>
      </c>
      <c r="Z19" s="50">
        <f>E19+I19+M19+Q19+U19</f>
        <v>761</v>
      </c>
      <c r="AA19" s="52">
        <f>AVERAGE(F19,J19,N19,R19,V19)</f>
        <v>179.2</v>
      </c>
      <c r="AB19" s="53">
        <f>AVERAGE(F19,J19,N19,R19,V19)-D19</f>
        <v>152.19999999999999</v>
      </c>
      <c r="AC19" s="664"/>
      <c r="AD19" s="660"/>
    </row>
    <row r="20" spans="1:30" s="46" customFormat="1" ht="16.5" customHeight="1" thickBot="1" x14ac:dyDescent="0.25">
      <c r="B20" s="386" t="s">
        <v>127</v>
      </c>
      <c r="C20" s="386"/>
      <c r="D20" s="54">
        <v>42</v>
      </c>
      <c r="E20" s="55">
        <v>148</v>
      </c>
      <c r="F20" s="49">
        <f t="shared" si="16"/>
        <v>190</v>
      </c>
      <c r="G20" s="672"/>
      <c r="H20" s="673"/>
      <c r="I20" s="48">
        <v>113</v>
      </c>
      <c r="J20" s="51">
        <f t="shared" si="17"/>
        <v>155</v>
      </c>
      <c r="K20" s="672"/>
      <c r="L20" s="673"/>
      <c r="M20" s="48">
        <v>161</v>
      </c>
      <c r="N20" s="51">
        <f t="shared" si="18"/>
        <v>203</v>
      </c>
      <c r="O20" s="672"/>
      <c r="P20" s="673"/>
      <c r="Q20" s="48">
        <v>124</v>
      </c>
      <c r="R20" s="49">
        <f t="shared" si="19"/>
        <v>166</v>
      </c>
      <c r="S20" s="672"/>
      <c r="T20" s="673"/>
      <c r="U20" s="48">
        <v>148</v>
      </c>
      <c r="V20" s="49">
        <f t="shared" si="20"/>
        <v>190</v>
      </c>
      <c r="W20" s="672"/>
      <c r="X20" s="673"/>
      <c r="Y20" s="57">
        <f t="shared" si="5"/>
        <v>904</v>
      </c>
      <c r="Z20" s="56">
        <f>E20+I20+M20+Q20+U20</f>
        <v>694</v>
      </c>
      <c r="AA20" s="58">
        <f>AVERAGE(F20,J20,N20,R20,V20)</f>
        <v>180.8</v>
      </c>
      <c r="AB20" s="59">
        <f>AVERAGE(F20,J20,N20,R20,V20)-D20</f>
        <v>138.80000000000001</v>
      </c>
      <c r="AC20" s="665"/>
      <c r="AD20" s="660"/>
    </row>
    <row r="21" spans="1:30" s="46" customFormat="1" ht="48.75" customHeight="1" x14ac:dyDescent="0.2">
      <c r="B21" s="716" t="s">
        <v>40</v>
      </c>
      <c r="C21" s="717"/>
      <c r="D21" s="232">
        <f>SUM(D22:D24)</f>
        <v>108</v>
      </c>
      <c r="E21" s="34">
        <f>SUM(E22:E24)</f>
        <v>416</v>
      </c>
      <c r="F21" s="61">
        <f>SUM(F22:F24)</f>
        <v>524</v>
      </c>
      <c r="G21" s="61">
        <f>F9</f>
        <v>544</v>
      </c>
      <c r="H21" s="40" t="str">
        <f>B9</f>
        <v>Estonian Cell</v>
      </c>
      <c r="I21" s="62">
        <f>SUM(I22:I24)</f>
        <v>411</v>
      </c>
      <c r="J21" s="61">
        <f>SUM(J22:J24)</f>
        <v>519</v>
      </c>
      <c r="K21" s="61">
        <f>J5</f>
        <v>575</v>
      </c>
      <c r="L21" s="40" t="str">
        <f>B5</f>
        <v>Kunda Trans</v>
      </c>
      <c r="M21" s="41">
        <f>SUM(M22:M24)</f>
        <v>437</v>
      </c>
      <c r="N21" s="61">
        <f>SUM(N22:N24)</f>
        <v>545</v>
      </c>
      <c r="O21" s="61">
        <f>N25</f>
        <v>534</v>
      </c>
      <c r="P21" s="40" t="str">
        <f>B25</f>
        <v>Temper</v>
      </c>
      <c r="Q21" s="41">
        <f>SUM(Q22:Q24)</f>
        <v>469</v>
      </c>
      <c r="R21" s="61">
        <f>SUM(R22:R24)</f>
        <v>577</v>
      </c>
      <c r="S21" s="61">
        <f>R17</f>
        <v>552</v>
      </c>
      <c r="T21" s="40" t="str">
        <f>B17</f>
        <v>Malm duubel</v>
      </c>
      <c r="U21" s="41">
        <f>SUM(U22:U24)</f>
        <v>476</v>
      </c>
      <c r="V21" s="61">
        <f>SUM(V22:V24)</f>
        <v>584</v>
      </c>
      <c r="W21" s="61">
        <f>V13</f>
        <v>633</v>
      </c>
      <c r="X21" s="40" t="str">
        <f>B13</f>
        <v>HAT-auto</v>
      </c>
      <c r="Y21" s="43">
        <f t="shared" si="5"/>
        <v>2749</v>
      </c>
      <c r="Z21" s="41">
        <f>SUM(Z22:Z24)</f>
        <v>2209</v>
      </c>
      <c r="AA21" s="64">
        <f>AVERAGE(AA22,AA23,AA24)</f>
        <v>183.26666666666665</v>
      </c>
      <c r="AB21" s="45">
        <f>AVERAGE(AB22,AB23,AB24)</f>
        <v>147.26666666666668</v>
      </c>
      <c r="AC21" s="663">
        <f>G22+K22+O22+S22+W22</f>
        <v>2</v>
      </c>
      <c r="AD21" s="660" t="s">
        <v>275</v>
      </c>
    </row>
    <row r="22" spans="1:30" s="46" customFormat="1" ht="15.75" customHeight="1" x14ac:dyDescent="0.2">
      <c r="B22" s="686" t="s">
        <v>150</v>
      </c>
      <c r="C22" s="687"/>
      <c r="D22" s="47">
        <v>16</v>
      </c>
      <c r="E22" s="48">
        <v>154</v>
      </c>
      <c r="F22" s="49">
        <f>E22+D22</f>
        <v>170</v>
      </c>
      <c r="G22" s="668">
        <v>0</v>
      </c>
      <c r="H22" s="669"/>
      <c r="I22" s="50">
        <v>138</v>
      </c>
      <c r="J22" s="51">
        <f>I22+D22</f>
        <v>154</v>
      </c>
      <c r="K22" s="668">
        <v>0</v>
      </c>
      <c r="L22" s="669"/>
      <c r="M22" s="50">
        <v>147</v>
      </c>
      <c r="N22" s="51">
        <f>M22+D22</f>
        <v>163</v>
      </c>
      <c r="O22" s="668">
        <v>1</v>
      </c>
      <c r="P22" s="669"/>
      <c r="Q22" s="50">
        <v>171</v>
      </c>
      <c r="R22" s="49">
        <f>Q22+D22</f>
        <v>187</v>
      </c>
      <c r="S22" s="668">
        <v>1</v>
      </c>
      <c r="T22" s="669"/>
      <c r="U22" s="50">
        <v>155</v>
      </c>
      <c r="V22" s="49">
        <f>U22+D22</f>
        <v>171</v>
      </c>
      <c r="W22" s="668">
        <v>0</v>
      </c>
      <c r="X22" s="669"/>
      <c r="Y22" s="51">
        <f t="shared" si="5"/>
        <v>845</v>
      </c>
      <c r="Z22" s="50">
        <f>E22+I22+M22+Q22+U22</f>
        <v>765</v>
      </c>
      <c r="AA22" s="52">
        <f>AVERAGE(F22,J22,N22,R22,V22)</f>
        <v>169</v>
      </c>
      <c r="AB22" s="53">
        <f>AVERAGE(F22,J22,N22,R22,V22)-D22</f>
        <v>153</v>
      </c>
      <c r="AC22" s="664"/>
      <c r="AD22" s="660"/>
    </row>
    <row r="23" spans="1:30" s="46" customFormat="1" ht="15.75" customHeight="1" x14ac:dyDescent="0.2">
      <c r="B23" s="686" t="s">
        <v>151</v>
      </c>
      <c r="C23" s="687"/>
      <c r="D23" s="47">
        <v>57</v>
      </c>
      <c r="E23" s="48">
        <v>116</v>
      </c>
      <c r="F23" s="49">
        <f t="shared" ref="F23:F24" si="21">E23+D23</f>
        <v>173</v>
      </c>
      <c r="G23" s="670"/>
      <c r="H23" s="671"/>
      <c r="I23" s="48">
        <v>114</v>
      </c>
      <c r="J23" s="51">
        <f t="shared" ref="J23:J24" si="22">I23+D23</f>
        <v>171</v>
      </c>
      <c r="K23" s="670"/>
      <c r="L23" s="671"/>
      <c r="M23" s="48">
        <v>135</v>
      </c>
      <c r="N23" s="51">
        <f t="shared" ref="N23:N24" si="23">M23+D23</f>
        <v>192</v>
      </c>
      <c r="O23" s="670"/>
      <c r="P23" s="671"/>
      <c r="Q23" s="48">
        <v>148</v>
      </c>
      <c r="R23" s="49">
        <f t="shared" ref="R23:R24" si="24">Q23+D23</f>
        <v>205</v>
      </c>
      <c r="S23" s="670"/>
      <c r="T23" s="671"/>
      <c r="U23" s="48">
        <v>190</v>
      </c>
      <c r="V23" s="49">
        <f t="shared" ref="V23:V24" si="25">U23+D23</f>
        <v>247</v>
      </c>
      <c r="W23" s="670"/>
      <c r="X23" s="671"/>
      <c r="Y23" s="51">
        <f t="shared" si="5"/>
        <v>988</v>
      </c>
      <c r="Z23" s="50">
        <f>E23+I23+M23+Q23+U23</f>
        <v>703</v>
      </c>
      <c r="AA23" s="52">
        <f>AVERAGE(F23,J23,N23,R23,V23)</f>
        <v>197.6</v>
      </c>
      <c r="AB23" s="53">
        <f>AVERAGE(F23,J23,N23,R23,V23)-D23</f>
        <v>140.6</v>
      </c>
      <c r="AC23" s="664"/>
      <c r="AD23" s="660"/>
    </row>
    <row r="24" spans="1:30" s="46" customFormat="1" ht="16.5" customHeight="1" thickBot="1" x14ac:dyDescent="0.25">
      <c r="B24" s="682" t="s">
        <v>152</v>
      </c>
      <c r="C24" s="683"/>
      <c r="D24" s="54">
        <v>35</v>
      </c>
      <c r="E24" s="55">
        <v>146</v>
      </c>
      <c r="F24" s="49">
        <f t="shared" si="21"/>
        <v>181</v>
      </c>
      <c r="G24" s="672"/>
      <c r="H24" s="673"/>
      <c r="I24" s="48">
        <v>159</v>
      </c>
      <c r="J24" s="51">
        <f t="shared" si="22"/>
        <v>194</v>
      </c>
      <c r="K24" s="672"/>
      <c r="L24" s="673"/>
      <c r="M24" s="48">
        <v>155</v>
      </c>
      <c r="N24" s="51">
        <f t="shared" si="23"/>
        <v>190</v>
      </c>
      <c r="O24" s="672"/>
      <c r="P24" s="673"/>
      <c r="Q24" s="48">
        <v>150</v>
      </c>
      <c r="R24" s="49">
        <f t="shared" si="24"/>
        <v>185</v>
      </c>
      <c r="S24" s="672"/>
      <c r="T24" s="673"/>
      <c r="U24" s="48">
        <v>131</v>
      </c>
      <c r="V24" s="49">
        <f t="shared" si="25"/>
        <v>166</v>
      </c>
      <c r="W24" s="672"/>
      <c r="X24" s="673"/>
      <c r="Y24" s="57">
        <f t="shared" si="5"/>
        <v>916</v>
      </c>
      <c r="Z24" s="56">
        <f>E24+I24+M24+Q24+U24</f>
        <v>741</v>
      </c>
      <c r="AA24" s="58">
        <f>AVERAGE(F24,J24,N24,R24,V24)</f>
        <v>183.2</v>
      </c>
      <c r="AB24" s="59">
        <f>AVERAGE(F24,J24,N24,R24,V24)-D24</f>
        <v>148.19999999999999</v>
      </c>
      <c r="AC24" s="665"/>
      <c r="AD24" s="660"/>
    </row>
    <row r="25" spans="1:30" s="46" customFormat="1" ht="48.75" customHeight="1" x14ac:dyDescent="0.2">
      <c r="B25" s="716" t="s">
        <v>56</v>
      </c>
      <c r="C25" s="718"/>
      <c r="D25" s="67">
        <f>SUM(D26:D28)</f>
        <v>121</v>
      </c>
      <c r="E25" s="34">
        <f>SUM(E26:E28)</f>
        <v>380</v>
      </c>
      <c r="F25" s="61">
        <f>SUM(F26:F28)</f>
        <v>501</v>
      </c>
      <c r="G25" s="61">
        <f>F5</f>
        <v>506</v>
      </c>
      <c r="H25" s="40" t="str">
        <f>B5</f>
        <v>Kunda Trans</v>
      </c>
      <c r="I25" s="62">
        <f>SUM(I26:I28)</f>
        <v>403</v>
      </c>
      <c r="J25" s="61">
        <f>SUM(J26:J28)</f>
        <v>524</v>
      </c>
      <c r="K25" s="61">
        <f>J13</f>
        <v>551</v>
      </c>
      <c r="L25" s="40" t="str">
        <f>B13</f>
        <v>HAT-auto</v>
      </c>
      <c r="M25" s="42">
        <f>SUM(M26:M28)</f>
        <v>413</v>
      </c>
      <c r="N25" s="63">
        <f>SUM(N26:N28)</f>
        <v>534</v>
      </c>
      <c r="O25" s="61">
        <f>N21</f>
        <v>545</v>
      </c>
      <c r="P25" s="40" t="str">
        <f>B21</f>
        <v>Karla Köök</v>
      </c>
      <c r="Q25" s="41">
        <f>SUM(Q26:Q28)</f>
        <v>450</v>
      </c>
      <c r="R25" s="63">
        <f>SUM(R26:R28)</f>
        <v>571</v>
      </c>
      <c r="S25" s="61">
        <f>R9</f>
        <v>525</v>
      </c>
      <c r="T25" s="40" t="str">
        <f>B9</f>
        <v>Estonian Cell</v>
      </c>
      <c r="U25" s="41">
        <f>SUM(U26:U28)</f>
        <v>361</v>
      </c>
      <c r="V25" s="63">
        <f>SUM(V26:V28)</f>
        <v>482</v>
      </c>
      <c r="W25" s="61">
        <f>V17</f>
        <v>536</v>
      </c>
      <c r="X25" s="40" t="str">
        <f>B17</f>
        <v>Malm duubel</v>
      </c>
      <c r="Y25" s="43">
        <f t="shared" si="5"/>
        <v>2612</v>
      </c>
      <c r="Z25" s="41">
        <f>SUM(Z26:Z28)</f>
        <v>2007</v>
      </c>
      <c r="AA25" s="64">
        <f>AVERAGE(AA26,AA27,AA28)</f>
        <v>174.13333333333333</v>
      </c>
      <c r="AB25" s="45">
        <f>AVERAGE(AB26,AB27,AB28)</f>
        <v>133.79999999999998</v>
      </c>
      <c r="AC25" s="663">
        <f>G26+K26+O26+S26+W26</f>
        <v>1</v>
      </c>
      <c r="AD25" s="660" t="s">
        <v>278</v>
      </c>
    </row>
    <row r="26" spans="1:30" s="46" customFormat="1" ht="15.75" customHeight="1" x14ac:dyDescent="0.2">
      <c r="B26" s="719" t="s">
        <v>134</v>
      </c>
      <c r="C26" s="720"/>
      <c r="D26" s="47">
        <v>48</v>
      </c>
      <c r="E26" s="48">
        <v>93</v>
      </c>
      <c r="F26" s="49">
        <f>E26+D26</f>
        <v>141</v>
      </c>
      <c r="G26" s="668">
        <v>0</v>
      </c>
      <c r="H26" s="669"/>
      <c r="I26" s="50">
        <v>107</v>
      </c>
      <c r="J26" s="51">
        <f>I26+D26</f>
        <v>155</v>
      </c>
      <c r="K26" s="668">
        <v>0</v>
      </c>
      <c r="L26" s="669"/>
      <c r="M26" s="50">
        <v>122</v>
      </c>
      <c r="N26" s="51">
        <f>M26+D26</f>
        <v>170</v>
      </c>
      <c r="O26" s="668">
        <v>0</v>
      </c>
      <c r="P26" s="669"/>
      <c r="Q26" s="50">
        <v>145</v>
      </c>
      <c r="R26" s="49">
        <f>Q26+D26</f>
        <v>193</v>
      </c>
      <c r="S26" s="668">
        <v>1</v>
      </c>
      <c r="T26" s="669"/>
      <c r="U26" s="50">
        <v>114</v>
      </c>
      <c r="V26" s="49">
        <f>U26+D26</f>
        <v>162</v>
      </c>
      <c r="W26" s="668">
        <v>0</v>
      </c>
      <c r="X26" s="669"/>
      <c r="Y26" s="51">
        <f t="shared" si="5"/>
        <v>821</v>
      </c>
      <c r="Z26" s="50">
        <f>E26+I26+M26+Q26+U26</f>
        <v>581</v>
      </c>
      <c r="AA26" s="52">
        <f>AVERAGE(F26,J26,N26,R26,V26)</f>
        <v>164.2</v>
      </c>
      <c r="AB26" s="53">
        <f>AVERAGE(F26,J26,N26,R26,V26)-D26</f>
        <v>116.19999999999999</v>
      </c>
      <c r="AC26" s="664"/>
      <c r="AD26" s="660"/>
    </row>
    <row r="27" spans="1:30" s="46" customFormat="1" ht="15.75" customHeight="1" x14ac:dyDescent="0.2">
      <c r="B27" s="719" t="s">
        <v>135</v>
      </c>
      <c r="C27" s="720"/>
      <c r="D27" s="47">
        <v>41</v>
      </c>
      <c r="E27" s="48">
        <v>146</v>
      </c>
      <c r="F27" s="49">
        <f t="shared" ref="F27:F28" si="26">E27+D27</f>
        <v>187</v>
      </c>
      <c r="G27" s="670"/>
      <c r="H27" s="671"/>
      <c r="I27" s="48">
        <v>147</v>
      </c>
      <c r="J27" s="51">
        <f t="shared" ref="J27:J28" si="27">I27+D27</f>
        <v>188</v>
      </c>
      <c r="K27" s="670"/>
      <c r="L27" s="671"/>
      <c r="M27" s="48">
        <v>131</v>
      </c>
      <c r="N27" s="51">
        <f t="shared" ref="N27:N28" si="28">M27+D27</f>
        <v>172</v>
      </c>
      <c r="O27" s="670"/>
      <c r="P27" s="671"/>
      <c r="Q27" s="48">
        <v>147</v>
      </c>
      <c r="R27" s="49">
        <f t="shared" ref="R27:R28" si="29">Q27+D27</f>
        <v>188</v>
      </c>
      <c r="S27" s="670"/>
      <c r="T27" s="671"/>
      <c r="U27" s="48">
        <v>135</v>
      </c>
      <c r="V27" s="49">
        <f t="shared" ref="V27:V28" si="30">U27+D27</f>
        <v>176</v>
      </c>
      <c r="W27" s="670"/>
      <c r="X27" s="671"/>
      <c r="Y27" s="51">
        <f t="shared" si="5"/>
        <v>911</v>
      </c>
      <c r="Z27" s="50">
        <f>E27+I27+M27+Q27+U27</f>
        <v>706</v>
      </c>
      <c r="AA27" s="52">
        <f>AVERAGE(F27,J27,N27,R27,V27)</f>
        <v>182.2</v>
      </c>
      <c r="AB27" s="53">
        <f>AVERAGE(F27,J27,N27,R27,V27)-D27</f>
        <v>141.19999999999999</v>
      </c>
      <c r="AC27" s="664"/>
      <c r="AD27" s="660"/>
    </row>
    <row r="28" spans="1:30" s="46" customFormat="1" ht="16.5" customHeight="1" thickBot="1" x14ac:dyDescent="0.25">
      <c r="B28" s="721" t="s">
        <v>136</v>
      </c>
      <c r="C28" s="722"/>
      <c r="D28" s="68">
        <v>32</v>
      </c>
      <c r="E28" s="55">
        <v>141</v>
      </c>
      <c r="F28" s="49">
        <f t="shared" si="26"/>
        <v>173</v>
      </c>
      <c r="G28" s="672"/>
      <c r="H28" s="673"/>
      <c r="I28" s="55">
        <v>149</v>
      </c>
      <c r="J28" s="51">
        <f t="shared" si="27"/>
        <v>181</v>
      </c>
      <c r="K28" s="672"/>
      <c r="L28" s="673"/>
      <c r="M28" s="55">
        <v>160</v>
      </c>
      <c r="N28" s="51">
        <f t="shared" si="28"/>
        <v>192</v>
      </c>
      <c r="O28" s="672"/>
      <c r="P28" s="673"/>
      <c r="Q28" s="55">
        <v>158</v>
      </c>
      <c r="R28" s="49">
        <f t="shared" si="29"/>
        <v>190</v>
      </c>
      <c r="S28" s="672"/>
      <c r="T28" s="673"/>
      <c r="U28" s="55">
        <v>112</v>
      </c>
      <c r="V28" s="49">
        <f t="shared" si="30"/>
        <v>144</v>
      </c>
      <c r="W28" s="672"/>
      <c r="X28" s="673"/>
      <c r="Y28" s="57">
        <f t="shared" si="5"/>
        <v>880</v>
      </c>
      <c r="Z28" s="56">
        <f>E28+I28+M28+Q28+U28</f>
        <v>720</v>
      </c>
      <c r="AA28" s="58">
        <f>AVERAGE(F28,J28,N28,R28,V28)</f>
        <v>176</v>
      </c>
      <c r="AB28" s="59">
        <f>AVERAGE(F28,J28,N28,R28,V28)-D28</f>
        <v>144</v>
      </c>
      <c r="AC28" s="665"/>
      <c r="AD28" s="660"/>
    </row>
    <row r="30" spans="1:30" x14ac:dyDescent="0.25">
      <c r="A30" s="358" t="s">
        <v>208</v>
      </c>
    </row>
    <row r="32" spans="1:30" x14ac:dyDescent="0.25">
      <c r="B32" s="359" t="s">
        <v>209</v>
      </c>
    </row>
    <row r="34" spans="2:2" x14ac:dyDescent="0.25">
      <c r="B34" s="358" t="s">
        <v>212</v>
      </c>
    </row>
    <row r="35" spans="2:2" x14ac:dyDescent="0.25">
      <c r="B35" s="358" t="s">
        <v>213</v>
      </c>
    </row>
    <row r="36" spans="2:2" x14ac:dyDescent="0.25">
      <c r="B36" s="358" t="s">
        <v>214</v>
      </c>
    </row>
    <row r="37" spans="2:2" x14ac:dyDescent="0.25">
      <c r="B37" s="358" t="s">
        <v>215</v>
      </c>
    </row>
    <row r="38" spans="2:2" x14ac:dyDescent="0.25">
      <c r="B38" s="358" t="s">
        <v>210</v>
      </c>
    </row>
    <row r="39" spans="2:2" x14ac:dyDescent="0.25">
      <c r="B39" s="358" t="s">
        <v>211</v>
      </c>
    </row>
  </sheetData>
  <mergeCells count="75">
    <mergeCell ref="AD5:AD8"/>
    <mergeCell ref="AD9:AD12"/>
    <mergeCell ref="AD13:AD16"/>
    <mergeCell ref="AD17:AD20"/>
    <mergeCell ref="AD21:AD24"/>
    <mergeCell ref="AD25:AD28"/>
    <mergeCell ref="B25:C25"/>
    <mergeCell ref="AC25:AC28"/>
    <mergeCell ref="B26:C26"/>
    <mergeCell ref="G26:H28"/>
    <mergeCell ref="K26:L28"/>
    <mergeCell ref="O26:P28"/>
    <mergeCell ref="S26:T28"/>
    <mergeCell ref="W26:X28"/>
    <mergeCell ref="B27:C27"/>
    <mergeCell ref="B28:C28"/>
    <mergeCell ref="W18:X20"/>
    <mergeCell ref="B21:C21"/>
    <mergeCell ref="AC21:AC24"/>
    <mergeCell ref="B22:C22"/>
    <mergeCell ref="G22:H24"/>
    <mergeCell ref="K22:L24"/>
    <mergeCell ref="O22:P24"/>
    <mergeCell ref="S22:T24"/>
    <mergeCell ref="W22:X24"/>
    <mergeCell ref="B23:C23"/>
    <mergeCell ref="B24:C24"/>
    <mergeCell ref="B19:C19"/>
    <mergeCell ref="AC17:AC20"/>
    <mergeCell ref="G18:H20"/>
    <mergeCell ref="K18:L20"/>
    <mergeCell ref="O18:P20"/>
    <mergeCell ref="O14:P16"/>
    <mergeCell ref="S14:T16"/>
    <mergeCell ref="W14:X16"/>
    <mergeCell ref="B15:C15"/>
    <mergeCell ref="B16:C16"/>
    <mergeCell ref="S18:T20"/>
    <mergeCell ref="B9:C9"/>
    <mergeCell ref="AC9:AC12"/>
    <mergeCell ref="B10:C10"/>
    <mergeCell ref="G10:H12"/>
    <mergeCell ref="K10:L12"/>
    <mergeCell ref="O10:P12"/>
    <mergeCell ref="S10:T12"/>
    <mergeCell ref="W10:X12"/>
    <mergeCell ref="B11:C11"/>
    <mergeCell ref="B12:C12"/>
    <mergeCell ref="B13:C13"/>
    <mergeCell ref="AC13:AC16"/>
    <mergeCell ref="B14:C14"/>
    <mergeCell ref="G14:H16"/>
    <mergeCell ref="K14:L16"/>
    <mergeCell ref="B5:C5"/>
    <mergeCell ref="AC5:AC8"/>
    <mergeCell ref="B6:C6"/>
    <mergeCell ref="G6:H8"/>
    <mergeCell ref="K6:L8"/>
    <mergeCell ref="O6:P8"/>
    <mergeCell ref="S6:T8"/>
    <mergeCell ref="W6:X8"/>
    <mergeCell ref="B7:C7"/>
    <mergeCell ref="B8:C8"/>
    <mergeCell ref="W4:X4"/>
    <mergeCell ref="B3:C3"/>
    <mergeCell ref="G3:H3"/>
    <mergeCell ref="K3:L3"/>
    <mergeCell ref="O3:P3"/>
    <mergeCell ref="S3:T3"/>
    <mergeCell ref="W3:X3"/>
    <mergeCell ref="B4:C4"/>
    <mergeCell ref="G4:H4"/>
    <mergeCell ref="K4:L4"/>
    <mergeCell ref="O4:P4"/>
    <mergeCell ref="S4:T4"/>
  </mergeCells>
  <conditionalFormatting sqref="D5:D7 D9:D11 D13:D15 D25:D27 D17:D19 D21:D23">
    <cfRule type="cellIs" dxfId="872" priority="57" stopIfTrue="1" operator="between">
      <formula>200</formula>
      <formula>300</formula>
    </cfRule>
  </conditionalFormatting>
  <conditionalFormatting sqref="AB2:AB4">
    <cfRule type="cellIs" dxfId="871" priority="58" stopIfTrue="1" operator="between">
      <formula>200</formula>
      <formula>300</formula>
    </cfRule>
  </conditionalFormatting>
  <conditionalFormatting sqref="X5 K25:K26 T5 W25:W26 P5 S25:S26 L5 O25:O26 H5 G25:G26 X9 W9:W10 T9 S9:S10 P9 O9:O10 L9 K9:K10 H9 G9:G10 X13 W13:W14 T13 S13:S14 P13 O13:O14 L13 K13:K14 H13 G13:G14 X17 W17:W18 T17 S17:S18 P17 O17:O18 L17 K17:K18 H17 G17:G18 X21 W21:W22 T21 S21:S22 P21 O22 L21 K21:K22 H21 G21:G22 X25 T25 P25 L25 H25 E6:E8 F5:G6 M5:M28 N5:O6 U5:U28 V5:W6 I5:I28 J5:K6 Q5:Q28 R5:S6 F13 F17 F21 F25 J13 J25 Y5:AB28 N13 N25 R13 R25 V13 V25 E10:E12 E14:E16 E18:E20 E22:E24 E26:E28 J17 N17 R17 V17 J21 F7:F9 J7:J9 N7:N9 R7:R9 V7:V9">
    <cfRule type="cellIs" dxfId="870" priority="59" stopIfTrue="1" operator="between">
      <formula>200</formula>
      <formula>300</formula>
    </cfRule>
  </conditionalFormatting>
  <conditionalFormatting sqref="E9">
    <cfRule type="cellIs" dxfId="869" priority="55" stopIfTrue="1" operator="between">
      <formula>200</formula>
      <formula>300</formula>
    </cfRule>
  </conditionalFormatting>
  <conditionalFormatting sqref="E5">
    <cfRule type="cellIs" dxfId="868" priority="56" stopIfTrue="1" operator="between">
      <formula>200</formula>
      <formula>300</formula>
    </cfRule>
  </conditionalFormatting>
  <conditionalFormatting sqref="E13">
    <cfRule type="cellIs" dxfId="867" priority="54" stopIfTrue="1" operator="between">
      <formula>200</formula>
      <formula>300</formula>
    </cfRule>
  </conditionalFormatting>
  <conditionalFormatting sqref="E17">
    <cfRule type="cellIs" dxfId="866" priority="53" stopIfTrue="1" operator="between">
      <formula>200</formula>
      <formula>300</formula>
    </cfRule>
  </conditionalFormatting>
  <conditionalFormatting sqref="E21">
    <cfRule type="cellIs" dxfId="865" priority="52" stopIfTrue="1" operator="between">
      <formula>200</formula>
      <formula>300</formula>
    </cfRule>
  </conditionalFormatting>
  <conditionalFormatting sqref="E25">
    <cfRule type="cellIs" dxfId="864" priority="51" stopIfTrue="1" operator="between">
      <formula>200</formula>
      <formula>300</formula>
    </cfRule>
  </conditionalFormatting>
  <conditionalFormatting sqref="N21">
    <cfRule type="cellIs" dxfId="863" priority="50" stopIfTrue="1" operator="between">
      <formula>200</formula>
      <formula>300</formula>
    </cfRule>
  </conditionalFormatting>
  <conditionalFormatting sqref="R21">
    <cfRule type="cellIs" dxfId="862" priority="49" stopIfTrue="1" operator="between">
      <formula>200</formula>
      <formula>300</formula>
    </cfRule>
  </conditionalFormatting>
  <conditionalFormatting sqref="V21">
    <cfRule type="cellIs" dxfId="861" priority="48" stopIfTrue="1" operator="between">
      <formula>200</formula>
      <formula>300</formula>
    </cfRule>
  </conditionalFormatting>
  <conditionalFormatting sqref="O21">
    <cfRule type="cellIs" dxfId="860" priority="47" stopIfTrue="1" operator="between">
      <formula>200</formula>
      <formula>300</formula>
    </cfRule>
  </conditionalFormatting>
  <conditionalFormatting sqref="F10:F12">
    <cfRule type="cellIs" dxfId="859" priority="21" stopIfTrue="1" operator="between">
      <formula>200</formula>
      <formula>300</formula>
    </cfRule>
  </conditionalFormatting>
  <conditionalFormatting sqref="F14:F16">
    <cfRule type="cellIs" dxfId="858" priority="20" stopIfTrue="1" operator="between">
      <formula>200</formula>
      <formula>300</formula>
    </cfRule>
  </conditionalFormatting>
  <conditionalFormatting sqref="F18:F20">
    <cfRule type="cellIs" dxfId="857" priority="19" stopIfTrue="1" operator="between">
      <formula>200</formula>
      <formula>300</formula>
    </cfRule>
  </conditionalFormatting>
  <conditionalFormatting sqref="F22:F24">
    <cfRule type="cellIs" dxfId="856" priority="18" stopIfTrue="1" operator="between">
      <formula>200</formula>
      <formula>300</formula>
    </cfRule>
  </conditionalFormatting>
  <conditionalFormatting sqref="F26:F28">
    <cfRule type="cellIs" dxfId="855" priority="17" stopIfTrue="1" operator="between">
      <formula>200</formula>
      <formula>300</formula>
    </cfRule>
  </conditionalFormatting>
  <conditionalFormatting sqref="J10:J12">
    <cfRule type="cellIs" dxfId="854" priority="16" stopIfTrue="1" operator="between">
      <formula>200</formula>
      <formula>300</formula>
    </cfRule>
  </conditionalFormatting>
  <conditionalFormatting sqref="J14:J16">
    <cfRule type="cellIs" dxfId="853" priority="15" stopIfTrue="1" operator="between">
      <formula>200</formula>
      <formula>300</formula>
    </cfRule>
  </conditionalFormatting>
  <conditionalFormatting sqref="J18:J20">
    <cfRule type="cellIs" dxfId="852" priority="14" stopIfTrue="1" operator="between">
      <formula>200</formula>
      <formula>300</formula>
    </cfRule>
  </conditionalFormatting>
  <conditionalFormatting sqref="J22:J24">
    <cfRule type="cellIs" dxfId="851" priority="13" stopIfTrue="1" operator="between">
      <formula>200</formula>
      <formula>300</formula>
    </cfRule>
  </conditionalFormatting>
  <conditionalFormatting sqref="J26:J28">
    <cfRule type="cellIs" dxfId="850" priority="12" stopIfTrue="1" operator="between">
      <formula>200</formula>
      <formula>300</formula>
    </cfRule>
  </conditionalFormatting>
  <conditionalFormatting sqref="N10:N12">
    <cfRule type="cellIs" dxfId="849" priority="11" stopIfTrue="1" operator="between">
      <formula>200</formula>
      <formula>300</formula>
    </cfRule>
  </conditionalFormatting>
  <conditionalFormatting sqref="N14:N16">
    <cfRule type="cellIs" dxfId="848" priority="10" stopIfTrue="1" operator="between">
      <formula>200</formula>
      <formula>300</formula>
    </cfRule>
  </conditionalFormatting>
  <conditionalFormatting sqref="N18:N20">
    <cfRule type="cellIs" dxfId="847" priority="9" stopIfTrue="1" operator="between">
      <formula>200</formula>
      <formula>300</formula>
    </cfRule>
  </conditionalFormatting>
  <conditionalFormatting sqref="N22:N24">
    <cfRule type="cellIs" dxfId="846" priority="8" stopIfTrue="1" operator="between">
      <formula>200</formula>
      <formula>300</formula>
    </cfRule>
  </conditionalFormatting>
  <conditionalFormatting sqref="N26:N28">
    <cfRule type="cellIs" dxfId="845" priority="7" stopIfTrue="1" operator="between">
      <formula>200</formula>
      <formula>300</formula>
    </cfRule>
  </conditionalFormatting>
  <conditionalFormatting sqref="R10:R12">
    <cfRule type="cellIs" dxfId="844" priority="6" stopIfTrue="1" operator="between">
      <formula>200</formula>
      <formula>300</formula>
    </cfRule>
  </conditionalFormatting>
  <conditionalFormatting sqref="R14:R16">
    <cfRule type="cellIs" dxfId="843" priority="5" stopIfTrue="1" operator="between">
      <formula>200</formula>
      <formula>300</formula>
    </cfRule>
  </conditionalFormatting>
  <conditionalFormatting sqref="R18:R20">
    <cfRule type="cellIs" dxfId="842" priority="4" stopIfTrue="1" operator="between">
      <formula>200</formula>
      <formula>300</formula>
    </cfRule>
  </conditionalFormatting>
  <conditionalFormatting sqref="R22:R24">
    <cfRule type="cellIs" dxfId="841" priority="3" stopIfTrue="1" operator="between">
      <formula>200</formula>
      <formula>300</formula>
    </cfRule>
  </conditionalFormatting>
  <conditionalFormatting sqref="R26:R28">
    <cfRule type="cellIs" dxfId="840" priority="2" stopIfTrue="1" operator="between">
      <formula>200</formula>
      <formula>300</formula>
    </cfRule>
  </conditionalFormatting>
  <conditionalFormatting sqref="V26:V28 V22:V24 V18:V20 V14:V16 V10:V12">
    <cfRule type="cellIs" dxfId="839" priority="1" stopIfTrue="1" operator="between">
      <formula>200</formula>
      <formula>300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9"/>
  <sheetViews>
    <sheetView zoomScale="80" zoomScaleNormal="80" workbookViewId="0">
      <selection activeCell="A4" sqref="A4"/>
    </sheetView>
  </sheetViews>
  <sheetFormatPr defaultColWidth="9.140625" defaultRowHeight="18" x14ac:dyDescent="0.25"/>
  <cols>
    <col min="1" max="1" width="4.85546875" style="81" bestFit="1" customWidth="1"/>
    <col min="2" max="2" width="13.5703125" style="81" hidden="1" customWidth="1"/>
    <col min="3" max="3" width="13" style="157" bestFit="1" customWidth="1"/>
    <col min="4" max="4" width="29.42578125" style="201" bestFit="1" customWidth="1"/>
    <col min="5" max="5" width="12.28515625" style="158" hidden="1" customWidth="1"/>
    <col min="6" max="6" width="8" style="81" bestFit="1" customWidth="1"/>
    <col min="7" max="7" width="17.7109375" style="81" bestFit="1" customWidth="1"/>
    <col min="8" max="8" width="8.7109375" style="81" bestFit="1" customWidth="1"/>
    <col min="9" max="9" width="15" style="159" bestFit="1" customWidth="1"/>
    <col min="10" max="10" width="8" style="81" customWidth="1"/>
    <col min="11" max="11" width="7" style="81" bestFit="1" customWidth="1"/>
    <col min="12" max="12" width="8" style="81" bestFit="1" customWidth="1"/>
    <col min="13" max="13" width="7" style="81" bestFit="1" customWidth="1"/>
    <col min="14" max="14" width="8" style="81" bestFit="1" customWidth="1"/>
    <col min="15" max="15" width="7.85546875" style="81" bestFit="1" customWidth="1"/>
    <col min="16" max="16" width="8" style="81" bestFit="1" customWidth="1"/>
    <col min="17" max="17" width="7.42578125" style="81" bestFit="1" customWidth="1"/>
    <col min="18" max="18" width="8" style="81" bestFit="1" customWidth="1"/>
    <col min="19" max="19" width="7" style="81" bestFit="1" customWidth="1"/>
    <col min="20" max="21" width="8" style="81" bestFit="1" customWidth="1"/>
    <col min="22" max="22" width="8.7109375" style="81" customWidth="1"/>
    <col min="23" max="16384" width="9.140625" style="81"/>
  </cols>
  <sheetData>
    <row r="1" spans="1:32" ht="2.4500000000000002" customHeight="1" x14ac:dyDescent="0.25">
      <c r="A1" s="72"/>
      <c r="B1" s="72"/>
      <c r="C1" s="73"/>
      <c r="D1" s="197"/>
      <c r="E1" s="74"/>
      <c r="F1" s="74"/>
      <c r="G1" s="75"/>
      <c r="H1" s="75"/>
      <c r="I1" s="76"/>
      <c r="J1" s="72"/>
      <c r="K1" s="77"/>
      <c r="L1" s="72"/>
      <c r="M1" s="77"/>
      <c r="N1" s="72"/>
      <c r="O1" s="77"/>
      <c r="P1" s="72"/>
      <c r="Q1" s="77"/>
      <c r="R1" s="78"/>
      <c r="S1" s="79"/>
      <c r="T1" s="78"/>
      <c r="U1" s="79"/>
      <c r="V1" s="80"/>
      <c r="W1" s="80"/>
      <c r="X1" s="80"/>
      <c r="Y1" s="80"/>
      <c r="Z1" s="80"/>
      <c r="AA1" s="80"/>
      <c r="AB1" s="80"/>
      <c r="AC1" s="80"/>
    </row>
    <row r="2" spans="1:32" ht="19.5" x14ac:dyDescent="0.25">
      <c r="A2" s="82"/>
      <c r="B2" s="82"/>
      <c r="C2" s="83"/>
      <c r="D2" s="198" t="s">
        <v>75</v>
      </c>
      <c r="E2" s="84"/>
      <c r="F2" s="723" t="s">
        <v>87</v>
      </c>
      <c r="G2" s="723"/>
      <c r="H2" s="85"/>
      <c r="I2" s="86" t="s">
        <v>91</v>
      </c>
      <c r="J2" s="87"/>
      <c r="K2" s="88"/>
      <c r="L2" s="87"/>
      <c r="M2" s="88"/>
      <c r="N2" s="87"/>
      <c r="O2" s="88"/>
      <c r="P2" s="87"/>
      <c r="Q2" s="88"/>
      <c r="R2" s="78"/>
      <c r="S2" s="79"/>
      <c r="T2" s="78"/>
      <c r="U2" s="79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s="102" customFormat="1" ht="16.5" customHeight="1" thickBot="1" x14ac:dyDescent="0.35">
      <c r="A3" s="89"/>
      <c r="B3" s="90"/>
      <c r="C3" s="91"/>
      <c r="D3" s="199"/>
      <c r="E3" s="92"/>
      <c r="F3" s="92"/>
      <c r="G3" s="93"/>
      <c r="H3" s="93"/>
      <c r="I3" s="93"/>
      <c r="J3" s="94"/>
      <c r="K3" s="95"/>
      <c r="L3" s="89"/>
      <c r="M3" s="96"/>
      <c r="N3" s="89"/>
      <c r="O3" s="96"/>
      <c r="P3" s="97"/>
      <c r="Q3" s="98"/>
      <c r="R3" s="99"/>
      <c r="S3" s="100"/>
      <c r="T3" s="99"/>
      <c r="U3" s="100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25.5" customHeight="1" thickBot="1" x14ac:dyDescent="0.25">
      <c r="A4" s="257"/>
      <c r="B4" s="257" t="s">
        <v>76</v>
      </c>
      <c r="C4" s="258" t="s">
        <v>237</v>
      </c>
      <c r="D4" s="204" t="s">
        <v>1</v>
      </c>
      <c r="E4" s="259" t="s">
        <v>77</v>
      </c>
      <c r="F4" s="290" t="s">
        <v>18</v>
      </c>
      <c r="G4" s="291" t="s">
        <v>78</v>
      </c>
      <c r="H4" s="291" t="s">
        <v>11</v>
      </c>
      <c r="I4" s="292" t="s">
        <v>72</v>
      </c>
      <c r="J4" s="293" t="s">
        <v>60</v>
      </c>
      <c r="K4" s="294" t="s">
        <v>61</v>
      </c>
      <c r="L4" s="293" t="s">
        <v>79</v>
      </c>
      <c r="M4" s="294" t="s">
        <v>63</v>
      </c>
      <c r="N4" s="293" t="s">
        <v>64</v>
      </c>
      <c r="O4" s="103" t="s">
        <v>65</v>
      </c>
      <c r="P4" s="295" t="s">
        <v>66</v>
      </c>
      <c r="Q4" s="103" t="s">
        <v>67</v>
      </c>
      <c r="R4" s="104" t="s">
        <v>68</v>
      </c>
      <c r="S4" s="103" t="s">
        <v>69</v>
      </c>
      <c r="T4" s="104" t="s">
        <v>80</v>
      </c>
      <c r="U4" s="103" t="s">
        <v>71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1:32" ht="17.45" customHeight="1" x14ac:dyDescent="0.2">
      <c r="A5" s="202">
        <v>1</v>
      </c>
      <c r="B5" s="203"/>
      <c r="C5" s="245"/>
      <c r="D5" s="278" t="s">
        <v>20</v>
      </c>
      <c r="E5" s="106"/>
      <c r="F5" s="357">
        <f>4+1+3+4+5+4</f>
        <v>21</v>
      </c>
      <c r="G5" s="107">
        <f t="shared" ref="G5:G28" si="0">AVERAGE(J5,L5,N5,P5,R5,T5)/15</f>
        <v>192.22222222222223</v>
      </c>
      <c r="H5" s="107">
        <f t="shared" ref="H5:H28" si="1">AVERAGE(K5,M5,O5,Q5,S5,U5)/15</f>
        <v>169.27777777777777</v>
      </c>
      <c r="I5" s="108">
        <f t="shared" ref="I5:I28" si="2">J5+L5+N5+P5+R5+T5</f>
        <v>17300</v>
      </c>
      <c r="J5" s="109">
        <v>2751</v>
      </c>
      <c r="K5" s="109">
        <v>2391</v>
      </c>
      <c r="L5" s="109">
        <v>2748</v>
      </c>
      <c r="M5" s="109">
        <v>2383</v>
      </c>
      <c r="N5" s="110">
        <v>2844</v>
      </c>
      <c r="O5" s="110">
        <v>2474</v>
      </c>
      <c r="P5" s="110">
        <v>2872</v>
      </c>
      <c r="Q5" s="110">
        <v>2527</v>
      </c>
      <c r="R5" s="366">
        <v>2966</v>
      </c>
      <c r="S5" s="366">
        <v>2636</v>
      </c>
      <c r="T5" s="366">
        <v>3119</v>
      </c>
      <c r="U5" s="367">
        <v>2824</v>
      </c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ht="17.45" customHeight="1" x14ac:dyDescent="0.2">
      <c r="A6" s="112">
        <f>A5+1</f>
        <v>2</v>
      </c>
      <c r="B6" s="132"/>
      <c r="C6" s="245" t="s">
        <v>239</v>
      </c>
      <c r="D6" s="121" t="s">
        <v>37</v>
      </c>
      <c r="E6" s="113"/>
      <c r="F6" s="114">
        <f>4+4+4+5+2+2</f>
        <v>21</v>
      </c>
      <c r="G6" s="115">
        <f t="shared" si="0"/>
        <v>187.56666666666666</v>
      </c>
      <c r="H6" s="115">
        <f t="shared" si="1"/>
        <v>166.51111111111109</v>
      </c>
      <c r="I6" s="116">
        <f t="shared" si="2"/>
        <v>16881</v>
      </c>
      <c r="J6" s="117">
        <v>2788</v>
      </c>
      <c r="K6" s="117">
        <v>2298</v>
      </c>
      <c r="L6" s="117">
        <v>2902</v>
      </c>
      <c r="M6" s="117">
        <v>2602</v>
      </c>
      <c r="N6" s="118">
        <v>2863</v>
      </c>
      <c r="O6" s="118">
        <v>2593</v>
      </c>
      <c r="P6" s="246">
        <v>2910</v>
      </c>
      <c r="Q6" s="118">
        <v>2660</v>
      </c>
      <c r="R6" s="362">
        <v>2582</v>
      </c>
      <c r="S6" s="362">
        <v>2242</v>
      </c>
      <c r="T6" s="362">
        <v>2836</v>
      </c>
      <c r="U6" s="368">
        <v>2591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7.45" customHeight="1" x14ac:dyDescent="0.2">
      <c r="A7" s="112">
        <f>A6+1</f>
        <v>3</v>
      </c>
      <c r="B7" s="133"/>
      <c r="C7" s="725" t="s">
        <v>240</v>
      </c>
      <c r="D7" s="121" t="s">
        <v>19</v>
      </c>
      <c r="E7" s="113"/>
      <c r="F7" s="114">
        <f>5+1+3+3+2+5</f>
        <v>19</v>
      </c>
      <c r="G7" s="115">
        <f t="shared" si="0"/>
        <v>188</v>
      </c>
      <c r="H7" s="115">
        <f t="shared" si="1"/>
        <v>170.16666666666666</v>
      </c>
      <c r="I7" s="116">
        <f t="shared" si="2"/>
        <v>16920</v>
      </c>
      <c r="J7" s="117">
        <v>2817</v>
      </c>
      <c r="K7" s="117">
        <v>2582</v>
      </c>
      <c r="L7" s="117">
        <v>2663</v>
      </c>
      <c r="M7" s="117">
        <v>2383</v>
      </c>
      <c r="N7" s="118">
        <v>2736</v>
      </c>
      <c r="O7" s="118">
        <v>2476</v>
      </c>
      <c r="P7" s="118">
        <v>2849</v>
      </c>
      <c r="Q7" s="118">
        <v>2594</v>
      </c>
      <c r="R7" s="118">
        <v>2716</v>
      </c>
      <c r="S7" s="118">
        <v>2471</v>
      </c>
      <c r="T7" s="390">
        <v>3139</v>
      </c>
      <c r="U7" s="368">
        <v>2809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  <row r="8" spans="1:32" ht="17.45" customHeight="1" x14ac:dyDescent="0.2">
      <c r="A8" s="112">
        <f>A7+1</f>
        <v>4</v>
      </c>
      <c r="B8" s="134"/>
      <c r="C8" s="725"/>
      <c r="D8" s="121" t="s">
        <v>42</v>
      </c>
      <c r="E8" s="113"/>
      <c r="F8" s="114">
        <f>3+2+4.5+2+4+3</f>
        <v>18.5</v>
      </c>
      <c r="G8" s="115">
        <f t="shared" si="0"/>
        <v>184.0888888888889</v>
      </c>
      <c r="H8" s="115">
        <f t="shared" si="1"/>
        <v>149.42222222222225</v>
      </c>
      <c r="I8" s="116">
        <f t="shared" si="2"/>
        <v>16568</v>
      </c>
      <c r="J8" s="117">
        <v>2787</v>
      </c>
      <c r="K8" s="117">
        <v>2287</v>
      </c>
      <c r="L8" s="117">
        <v>2592</v>
      </c>
      <c r="M8" s="117">
        <v>2147</v>
      </c>
      <c r="N8" s="118">
        <v>2773</v>
      </c>
      <c r="O8" s="118">
        <v>2268</v>
      </c>
      <c r="P8" s="118">
        <v>2655</v>
      </c>
      <c r="Q8" s="118">
        <v>2160</v>
      </c>
      <c r="R8" s="362">
        <v>2980</v>
      </c>
      <c r="S8" s="362">
        <v>2300</v>
      </c>
      <c r="T8" s="118">
        <v>2781</v>
      </c>
      <c r="U8" s="123">
        <v>2286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</row>
    <row r="9" spans="1:32" ht="17.45" customHeight="1" x14ac:dyDescent="0.2">
      <c r="A9" s="112">
        <f>A8+1</f>
        <v>5</v>
      </c>
      <c r="B9" s="133"/>
      <c r="C9" s="245"/>
      <c r="D9" s="121" t="s">
        <v>30</v>
      </c>
      <c r="E9" s="113"/>
      <c r="F9" s="114">
        <f>4+2+4+4+3+1</f>
        <v>18</v>
      </c>
      <c r="G9" s="115">
        <f t="shared" si="0"/>
        <v>192.76666666666668</v>
      </c>
      <c r="H9" s="115">
        <f t="shared" si="1"/>
        <v>179.26666666666668</v>
      </c>
      <c r="I9" s="116">
        <f t="shared" si="2"/>
        <v>17349</v>
      </c>
      <c r="J9" s="117">
        <v>2725</v>
      </c>
      <c r="K9" s="117">
        <v>2565</v>
      </c>
      <c r="L9" s="117">
        <v>2930</v>
      </c>
      <c r="M9" s="117">
        <v>2665</v>
      </c>
      <c r="N9" s="118">
        <v>2894</v>
      </c>
      <c r="O9" s="118">
        <v>2674</v>
      </c>
      <c r="P9" s="118">
        <v>2908</v>
      </c>
      <c r="Q9" s="118">
        <v>2688</v>
      </c>
      <c r="R9" s="390">
        <v>2986</v>
      </c>
      <c r="S9" s="362">
        <v>2796</v>
      </c>
      <c r="T9" s="362">
        <v>2906</v>
      </c>
      <c r="U9" s="368">
        <v>2746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</row>
    <row r="10" spans="1:32" ht="17.45" customHeight="1" thickBot="1" x14ac:dyDescent="0.25">
      <c r="A10" s="105">
        <f>A9+1</f>
        <v>6</v>
      </c>
      <c r="B10" s="248"/>
      <c r="C10" s="265"/>
      <c r="D10" s="279" t="s">
        <v>52</v>
      </c>
      <c r="E10" s="282"/>
      <c r="F10" s="264">
        <f>3+3+3+1+4+3</f>
        <v>17</v>
      </c>
      <c r="G10" s="125">
        <f t="shared" si="0"/>
        <v>186.6</v>
      </c>
      <c r="H10" s="125">
        <f t="shared" si="1"/>
        <v>164.32222222222222</v>
      </c>
      <c r="I10" s="126">
        <f t="shared" si="2"/>
        <v>16794</v>
      </c>
      <c r="J10" s="127">
        <v>2626</v>
      </c>
      <c r="K10" s="127">
        <v>2356</v>
      </c>
      <c r="L10" s="127">
        <v>2925</v>
      </c>
      <c r="M10" s="127">
        <v>2530</v>
      </c>
      <c r="N10" s="128">
        <v>2851</v>
      </c>
      <c r="O10" s="128">
        <v>2526</v>
      </c>
      <c r="P10" s="128">
        <v>2605</v>
      </c>
      <c r="Q10" s="128">
        <v>2300</v>
      </c>
      <c r="R10" s="128">
        <v>2934</v>
      </c>
      <c r="S10" s="128">
        <v>2599</v>
      </c>
      <c r="T10" s="128">
        <v>2853</v>
      </c>
      <c r="U10" s="129">
        <v>2478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</row>
    <row r="11" spans="1:32" s="137" customFormat="1" x14ac:dyDescent="0.2">
      <c r="A11" s="235">
        <v>7</v>
      </c>
      <c r="B11" s="135"/>
      <c r="C11" s="244"/>
      <c r="D11" s="278" t="s">
        <v>54</v>
      </c>
      <c r="E11" s="275"/>
      <c r="F11" s="111">
        <f>4+4+2+2+1+4</f>
        <v>17</v>
      </c>
      <c r="G11" s="107">
        <f t="shared" si="0"/>
        <v>182.25555555555556</v>
      </c>
      <c r="H11" s="107">
        <f t="shared" si="1"/>
        <v>154.42222222222225</v>
      </c>
      <c r="I11" s="108">
        <f t="shared" si="2"/>
        <v>16403</v>
      </c>
      <c r="J11" s="109">
        <v>2777</v>
      </c>
      <c r="K11" s="109">
        <v>2292</v>
      </c>
      <c r="L11" s="109">
        <v>2886</v>
      </c>
      <c r="M11" s="109">
        <v>2471</v>
      </c>
      <c r="N11" s="110">
        <v>2678</v>
      </c>
      <c r="O11" s="110">
        <v>2318</v>
      </c>
      <c r="P11" s="110">
        <v>2599</v>
      </c>
      <c r="Q11" s="110">
        <v>2209</v>
      </c>
      <c r="R11" s="110">
        <v>2583</v>
      </c>
      <c r="S11" s="110">
        <v>2158</v>
      </c>
      <c r="T11" s="389">
        <v>2880</v>
      </c>
      <c r="U11" s="391">
        <v>2450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6"/>
      <c r="AF11" s="136"/>
    </row>
    <row r="12" spans="1:32" ht="17.45" customHeight="1" x14ac:dyDescent="0.2">
      <c r="A12" s="112">
        <f>A11+1</f>
        <v>8</v>
      </c>
      <c r="B12" s="119"/>
      <c r="C12" s="245" t="s">
        <v>239</v>
      </c>
      <c r="D12" s="121" t="s">
        <v>41</v>
      </c>
      <c r="E12" s="276"/>
      <c r="F12" s="246">
        <f>2+2+3+5+2+2</f>
        <v>16</v>
      </c>
      <c r="G12" s="115">
        <f t="shared" si="0"/>
        <v>185.22222222222223</v>
      </c>
      <c r="H12" s="115">
        <f t="shared" si="1"/>
        <v>154.77777777777777</v>
      </c>
      <c r="I12" s="116">
        <f t="shared" si="2"/>
        <v>16670</v>
      </c>
      <c r="J12" s="117">
        <v>2596</v>
      </c>
      <c r="K12" s="117">
        <v>2046</v>
      </c>
      <c r="L12" s="117">
        <v>2960</v>
      </c>
      <c r="M12" s="117">
        <v>2340</v>
      </c>
      <c r="N12" s="118">
        <v>2775</v>
      </c>
      <c r="O12" s="118">
        <v>2195</v>
      </c>
      <c r="P12" s="118">
        <v>2808</v>
      </c>
      <c r="Q12" s="118">
        <v>2578</v>
      </c>
      <c r="R12" s="362">
        <v>2768</v>
      </c>
      <c r="S12" s="362">
        <v>2313</v>
      </c>
      <c r="T12" s="247">
        <v>2763</v>
      </c>
      <c r="U12" s="371">
        <v>2458</v>
      </c>
      <c r="V12" s="131"/>
      <c r="W12" s="80"/>
      <c r="X12" s="131"/>
      <c r="Y12" s="131"/>
      <c r="Z12" s="131"/>
      <c r="AA12" s="131"/>
      <c r="AB12" s="131"/>
      <c r="AC12" s="131"/>
      <c r="AD12" s="131"/>
      <c r="AE12" s="80"/>
      <c r="AF12" s="80"/>
    </row>
    <row r="13" spans="1:32" ht="17.45" customHeight="1" x14ac:dyDescent="0.2">
      <c r="A13" s="112">
        <f>A12+1</f>
        <v>9</v>
      </c>
      <c r="B13" s="138"/>
      <c r="C13" s="245" t="s">
        <v>240</v>
      </c>
      <c r="D13" s="121" t="s">
        <v>53</v>
      </c>
      <c r="E13" s="276"/>
      <c r="F13" s="246">
        <f>3+3+2+2+4+2</f>
        <v>16</v>
      </c>
      <c r="G13" s="115">
        <f t="shared" si="0"/>
        <v>184.93333333333334</v>
      </c>
      <c r="H13" s="115">
        <f t="shared" si="1"/>
        <v>169.26666666666668</v>
      </c>
      <c r="I13" s="116">
        <f t="shared" si="2"/>
        <v>16644</v>
      </c>
      <c r="J13" s="243">
        <v>2627</v>
      </c>
      <c r="K13" s="243">
        <v>2407</v>
      </c>
      <c r="L13" s="122">
        <v>2990</v>
      </c>
      <c r="M13" s="117">
        <v>2680</v>
      </c>
      <c r="N13" s="118">
        <v>2627</v>
      </c>
      <c r="O13" s="118">
        <v>2462</v>
      </c>
      <c r="P13" s="118">
        <v>2711</v>
      </c>
      <c r="Q13" s="118">
        <v>2481</v>
      </c>
      <c r="R13" s="362">
        <v>2790</v>
      </c>
      <c r="S13" s="362">
        <v>2540</v>
      </c>
      <c r="T13" s="247">
        <v>2899</v>
      </c>
      <c r="U13" s="371">
        <v>2664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80"/>
      <c r="AF13" s="80"/>
    </row>
    <row r="14" spans="1:32" ht="17.45" customHeight="1" x14ac:dyDescent="0.2">
      <c r="A14" s="112">
        <f>A13+1</f>
        <v>10</v>
      </c>
      <c r="B14" s="119"/>
      <c r="C14" s="245"/>
      <c r="D14" s="121" t="s">
        <v>34</v>
      </c>
      <c r="E14" s="276"/>
      <c r="F14" s="246">
        <f>3+2+2.5+3+3+2</f>
        <v>15.5</v>
      </c>
      <c r="G14" s="115">
        <f t="shared" si="0"/>
        <v>181.44444444444443</v>
      </c>
      <c r="H14" s="115">
        <f t="shared" si="1"/>
        <v>145.83333333333334</v>
      </c>
      <c r="I14" s="116">
        <f t="shared" si="2"/>
        <v>16330</v>
      </c>
      <c r="J14" s="117">
        <v>2775</v>
      </c>
      <c r="K14" s="117">
        <v>2220</v>
      </c>
      <c r="L14" s="117">
        <v>2645</v>
      </c>
      <c r="M14" s="117">
        <v>2140</v>
      </c>
      <c r="N14" s="118">
        <v>2645</v>
      </c>
      <c r="O14" s="118">
        <v>2110</v>
      </c>
      <c r="P14" s="118">
        <v>2809</v>
      </c>
      <c r="Q14" s="118">
        <v>2254</v>
      </c>
      <c r="R14" s="118">
        <v>2828</v>
      </c>
      <c r="S14" s="118">
        <v>2293</v>
      </c>
      <c r="T14" s="363">
        <v>2628</v>
      </c>
      <c r="U14" s="370">
        <v>2108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80"/>
      <c r="AF14" s="80"/>
    </row>
    <row r="15" spans="1:32" ht="17.45" customHeight="1" x14ac:dyDescent="0.2">
      <c r="A15" s="112">
        <f>A14+1</f>
        <v>11</v>
      </c>
      <c r="B15" s="124"/>
      <c r="C15" s="245"/>
      <c r="D15" s="229" t="s">
        <v>33</v>
      </c>
      <c r="E15" s="276"/>
      <c r="F15" s="388">
        <f>0+4+4+1+3.5+3</f>
        <v>15.5</v>
      </c>
      <c r="G15" s="115">
        <f t="shared" si="0"/>
        <v>181.02222222222224</v>
      </c>
      <c r="H15" s="115">
        <f t="shared" si="1"/>
        <v>144.9111111111111</v>
      </c>
      <c r="I15" s="116">
        <f t="shared" si="2"/>
        <v>16292</v>
      </c>
      <c r="J15" s="117">
        <v>2658</v>
      </c>
      <c r="K15" s="117">
        <v>2128</v>
      </c>
      <c r="L15" s="117">
        <v>2738</v>
      </c>
      <c r="M15" s="117">
        <v>2123</v>
      </c>
      <c r="N15" s="118">
        <v>2715</v>
      </c>
      <c r="O15" s="118">
        <v>2295</v>
      </c>
      <c r="P15" s="118">
        <v>2701</v>
      </c>
      <c r="Q15" s="118">
        <v>2146</v>
      </c>
      <c r="R15" s="118">
        <v>2774</v>
      </c>
      <c r="S15" s="118">
        <v>2154</v>
      </c>
      <c r="T15" s="377">
        <v>2706</v>
      </c>
      <c r="U15" s="380">
        <v>2196</v>
      </c>
      <c r="V15" s="131"/>
      <c r="W15" s="131"/>
      <c r="X15" s="131"/>
      <c r="Y15" s="131"/>
      <c r="Z15" s="131"/>
      <c r="AA15" s="131"/>
      <c r="AB15" s="131"/>
      <c r="AC15" s="131"/>
      <c r="AD15" s="131"/>
      <c r="AE15" s="80"/>
      <c r="AF15" s="80"/>
    </row>
    <row r="16" spans="1:32" ht="17.45" customHeight="1" thickBot="1" x14ac:dyDescent="0.25">
      <c r="A16" s="105">
        <f>A15+1</f>
        <v>12</v>
      </c>
      <c r="B16" s="296"/>
      <c r="C16" s="245"/>
      <c r="D16" s="269" t="s">
        <v>31</v>
      </c>
      <c r="E16" s="277"/>
      <c r="F16" s="250">
        <f>0+2+4+3+4+2</f>
        <v>15</v>
      </c>
      <c r="G16" s="125">
        <f t="shared" si="0"/>
        <v>177.36666666666667</v>
      </c>
      <c r="H16" s="125">
        <f t="shared" si="1"/>
        <v>136.42222222222222</v>
      </c>
      <c r="I16" s="126">
        <f t="shared" si="2"/>
        <v>15963</v>
      </c>
      <c r="J16" s="127">
        <v>2562</v>
      </c>
      <c r="K16" s="127">
        <v>1932</v>
      </c>
      <c r="L16" s="127">
        <v>2594</v>
      </c>
      <c r="M16" s="127">
        <v>2059</v>
      </c>
      <c r="N16" s="128">
        <v>2694</v>
      </c>
      <c r="O16" s="128">
        <v>1969</v>
      </c>
      <c r="P16" s="128">
        <v>2747</v>
      </c>
      <c r="Q16" s="128">
        <v>2152</v>
      </c>
      <c r="R16" s="364">
        <v>2724</v>
      </c>
      <c r="S16" s="364">
        <v>2084</v>
      </c>
      <c r="T16" s="365">
        <v>2642</v>
      </c>
      <c r="U16" s="372">
        <v>2082</v>
      </c>
      <c r="V16" s="131"/>
      <c r="W16" s="131"/>
      <c r="X16" s="131"/>
      <c r="Y16" s="131"/>
      <c r="Z16" s="131"/>
      <c r="AA16" s="131"/>
      <c r="AB16" s="131"/>
      <c r="AC16" s="131"/>
      <c r="AD16" s="131"/>
      <c r="AE16" s="80"/>
      <c r="AF16" s="80"/>
    </row>
    <row r="17" spans="1:32" ht="17.45" customHeight="1" x14ac:dyDescent="0.2">
      <c r="A17" s="235">
        <v>13</v>
      </c>
      <c r="B17" s="236"/>
      <c r="C17" s="400" t="s">
        <v>239</v>
      </c>
      <c r="D17" s="373" t="s">
        <v>81</v>
      </c>
      <c r="E17" s="275"/>
      <c r="F17" s="111">
        <f>4+3+2+2+0+4</f>
        <v>15</v>
      </c>
      <c r="G17" s="107">
        <f t="shared" si="0"/>
        <v>177.11111111111111</v>
      </c>
      <c r="H17" s="107">
        <f t="shared" si="1"/>
        <v>130.77777777777777</v>
      </c>
      <c r="I17" s="108">
        <f t="shared" si="2"/>
        <v>15940</v>
      </c>
      <c r="J17" s="109">
        <v>2703</v>
      </c>
      <c r="K17" s="109">
        <v>1993</v>
      </c>
      <c r="L17" s="109">
        <v>2671</v>
      </c>
      <c r="M17" s="109">
        <v>1946</v>
      </c>
      <c r="N17" s="110">
        <v>2490</v>
      </c>
      <c r="O17" s="110">
        <v>1875</v>
      </c>
      <c r="P17" s="110">
        <v>2744</v>
      </c>
      <c r="Q17" s="110">
        <v>2024</v>
      </c>
      <c r="R17" s="366">
        <v>2624</v>
      </c>
      <c r="S17" s="366">
        <v>1929</v>
      </c>
      <c r="T17" s="378">
        <v>2708</v>
      </c>
      <c r="U17" s="381">
        <v>2003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80"/>
      <c r="AF17" s="80"/>
    </row>
    <row r="18" spans="1:32" ht="17.45" customHeight="1" x14ac:dyDescent="0.2">
      <c r="A18" s="112">
        <f>A17+1</f>
        <v>14</v>
      </c>
      <c r="B18" s="132"/>
      <c r="C18" s="130" t="s">
        <v>240</v>
      </c>
      <c r="D18" s="121" t="s">
        <v>43</v>
      </c>
      <c r="E18" s="276"/>
      <c r="F18" s="246">
        <f>1+5+1.5+2+1.5+4</f>
        <v>15</v>
      </c>
      <c r="G18" s="115">
        <f t="shared" si="0"/>
        <v>172.04444444444442</v>
      </c>
      <c r="H18" s="115">
        <f t="shared" si="1"/>
        <v>112.21111111111112</v>
      </c>
      <c r="I18" s="116">
        <f t="shared" si="2"/>
        <v>15484</v>
      </c>
      <c r="J18" s="117">
        <v>2384</v>
      </c>
      <c r="K18" s="117">
        <v>1484</v>
      </c>
      <c r="L18" s="117">
        <v>2682</v>
      </c>
      <c r="M18" s="117">
        <v>1782</v>
      </c>
      <c r="N18" s="118">
        <v>2558</v>
      </c>
      <c r="O18" s="118">
        <v>1668</v>
      </c>
      <c r="P18" s="118">
        <v>2574</v>
      </c>
      <c r="Q18" s="118">
        <v>1674</v>
      </c>
      <c r="R18" s="362">
        <v>2607</v>
      </c>
      <c r="S18" s="362">
        <v>1712</v>
      </c>
      <c r="T18" s="363">
        <v>2679</v>
      </c>
      <c r="U18" s="370">
        <v>1779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</row>
    <row r="19" spans="1:32" ht="17.45" customHeight="1" thickBot="1" x14ac:dyDescent="0.25">
      <c r="A19" s="112">
        <f>A18+1</f>
        <v>15</v>
      </c>
      <c r="B19" s="133"/>
      <c r="C19" s="401"/>
      <c r="D19" s="121" t="s">
        <v>27</v>
      </c>
      <c r="E19" s="374"/>
      <c r="F19" s="246">
        <f>1+3+3+3+2+2.5</f>
        <v>14.5</v>
      </c>
      <c r="G19" s="115">
        <f t="shared" si="0"/>
        <v>181.5888888888889</v>
      </c>
      <c r="H19" s="115">
        <f t="shared" si="1"/>
        <v>149.3111111111111</v>
      </c>
      <c r="I19" s="116">
        <f t="shared" si="2"/>
        <v>16343</v>
      </c>
      <c r="J19" s="117">
        <v>2635</v>
      </c>
      <c r="K19" s="117">
        <v>2165</v>
      </c>
      <c r="L19" s="117">
        <v>2628</v>
      </c>
      <c r="M19" s="117">
        <v>2088</v>
      </c>
      <c r="N19" s="118">
        <v>2745</v>
      </c>
      <c r="O19" s="118">
        <v>2290</v>
      </c>
      <c r="P19" s="118">
        <v>2760</v>
      </c>
      <c r="Q19" s="118">
        <v>2270</v>
      </c>
      <c r="R19" s="118">
        <v>2823</v>
      </c>
      <c r="S19" s="118">
        <v>2338</v>
      </c>
      <c r="T19" s="363">
        <v>2752</v>
      </c>
      <c r="U19" s="370">
        <v>2287</v>
      </c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 ht="17.45" customHeight="1" x14ac:dyDescent="0.2">
      <c r="A20" s="112">
        <f>A19+1</f>
        <v>16</v>
      </c>
      <c r="B20" s="134"/>
      <c r="C20" s="300" t="s">
        <v>241</v>
      </c>
      <c r="D20" s="229" t="s">
        <v>55</v>
      </c>
      <c r="E20" s="276"/>
      <c r="F20" s="246">
        <f>3+2+1.5+3+3+2</f>
        <v>14.5</v>
      </c>
      <c r="G20" s="115">
        <f t="shared" si="0"/>
        <v>181.52222222222224</v>
      </c>
      <c r="H20" s="115">
        <f t="shared" si="1"/>
        <v>139.1888888888889</v>
      </c>
      <c r="I20" s="116">
        <f t="shared" si="2"/>
        <v>16337</v>
      </c>
      <c r="J20" s="117">
        <v>2812</v>
      </c>
      <c r="K20" s="117">
        <v>2082</v>
      </c>
      <c r="L20" s="117">
        <v>2737</v>
      </c>
      <c r="M20" s="117">
        <v>2127</v>
      </c>
      <c r="N20" s="118">
        <v>2641</v>
      </c>
      <c r="O20" s="118">
        <v>2046</v>
      </c>
      <c r="P20" s="118">
        <v>2631</v>
      </c>
      <c r="Q20" s="118">
        <v>2016</v>
      </c>
      <c r="R20" s="118">
        <v>2680</v>
      </c>
      <c r="S20" s="118">
        <v>2050</v>
      </c>
      <c r="T20" s="247">
        <v>2836</v>
      </c>
      <c r="U20" s="371">
        <v>2206</v>
      </c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2" ht="17.45" customHeight="1" x14ac:dyDescent="0.2">
      <c r="A21" s="112">
        <f>A20+1</f>
        <v>17</v>
      </c>
      <c r="B21" s="133"/>
      <c r="C21" s="245" t="s">
        <v>242</v>
      </c>
      <c r="D21" s="121" t="s">
        <v>25</v>
      </c>
      <c r="E21" s="276"/>
      <c r="F21" s="246">
        <f>2+4+2+2+1+3.5</f>
        <v>14.5</v>
      </c>
      <c r="G21" s="115">
        <f t="shared" si="0"/>
        <v>177.47777777777776</v>
      </c>
      <c r="H21" s="115">
        <f t="shared" si="1"/>
        <v>144.75555555555556</v>
      </c>
      <c r="I21" s="116">
        <f t="shared" si="2"/>
        <v>15973</v>
      </c>
      <c r="J21" s="117">
        <v>2804</v>
      </c>
      <c r="K21" s="117">
        <v>2224</v>
      </c>
      <c r="L21" s="117">
        <v>2947</v>
      </c>
      <c r="M21" s="117">
        <v>2602</v>
      </c>
      <c r="N21" s="118">
        <v>2568</v>
      </c>
      <c r="O21" s="118">
        <v>2168</v>
      </c>
      <c r="P21" s="118">
        <v>2576</v>
      </c>
      <c r="Q21" s="118">
        <v>2076</v>
      </c>
      <c r="R21" s="362">
        <v>2463</v>
      </c>
      <c r="S21" s="362">
        <v>1878</v>
      </c>
      <c r="T21" s="363">
        <v>2615</v>
      </c>
      <c r="U21" s="370">
        <v>2080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</row>
    <row r="22" spans="1:32" ht="17.45" customHeight="1" thickBot="1" x14ac:dyDescent="0.25">
      <c r="A22" s="205">
        <f>A21+1</f>
        <v>18</v>
      </c>
      <c r="B22" s="262"/>
      <c r="C22" s="249"/>
      <c r="D22" s="279" t="s">
        <v>21</v>
      </c>
      <c r="E22" s="277"/>
      <c r="F22" s="250">
        <f>1+1+2+4+4+2</f>
        <v>14</v>
      </c>
      <c r="G22" s="125">
        <f t="shared" si="0"/>
        <v>182.51111111111109</v>
      </c>
      <c r="H22" s="125">
        <f t="shared" si="1"/>
        <v>165.4</v>
      </c>
      <c r="I22" s="126">
        <f t="shared" si="2"/>
        <v>16426</v>
      </c>
      <c r="J22" s="375">
        <v>2888</v>
      </c>
      <c r="K22" s="127">
        <v>2688</v>
      </c>
      <c r="L22" s="127">
        <v>2549</v>
      </c>
      <c r="M22" s="127">
        <v>2339</v>
      </c>
      <c r="N22" s="128">
        <v>2633</v>
      </c>
      <c r="O22" s="128">
        <v>2348</v>
      </c>
      <c r="P22" s="128">
        <v>2780</v>
      </c>
      <c r="Q22" s="128">
        <v>2495</v>
      </c>
      <c r="R22" s="364">
        <v>2880</v>
      </c>
      <c r="S22" s="364">
        <v>2595</v>
      </c>
      <c r="T22" s="365">
        <v>2696</v>
      </c>
      <c r="U22" s="372">
        <v>2421</v>
      </c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</row>
    <row r="23" spans="1:32" ht="17.45" customHeight="1" x14ac:dyDescent="0.2">
      <c r="A23" s="297">
        <v>19</v>
      </c>
      <c r="B23" s="139"/>
      <c r="C23" s="130"/>
      <c r="D23" s="284" t="s">
        <v>40</v>
      </c>
      <c r="E23" s="106"/>
      <c r="F23" s="357">
        <f>4+2+4+1+2+1</f>
        <v>14</v>
      </c>
      <c r="G23" s="107">
        <f t="shared" si="0"/>
        <v>181.6888888888889</v>
      </c>
      <c r="H23" s="107">
        <f t="shared" si="1"/>
        <v>145.80000000000001</v>
      </c>
      <c r="I23" s="108">
        <f t="shared" si="2"/>
        <v>16352</v>
      </c>
      <c r="J23" s="109">
        <v>2669</v>
      </c>
      <c r="K23" s="109">
        <v>2119</v>
      </c>
      <c r="L23" s="109">
        <v>2667</v>
      </c>
      <c r="M23" s="109">
        <v>2112</v>
      </c>
      <c r="N23" s="111">
        <v>2909</v>
      </c>
      <c r="O23" s="110">
        <v>2354</v>
      </c>
      <c r="P23" s="110">
        <v>2748</v>
      </c>
      <c r="Q23" s="110">
        <v>2228</v>
      </c>
      <c r="R23" s="389">
        <v>2767</v>
      </c>
      <c r="S23" s="389">
        <v>2237</v>
      </c>
      <c r="T23" s="361">
        <v>2592</v>
      </c>
      <c r="U23" s="369">
        <v>2072</v>
      </c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</row>
    <row r="24" spans="1:32" ht="17.45" customHeight="1" x14ac:dyDescent="0.2">
      <c r="A24" s="112">
        <f>A23+1</f>
        <v>20</v>
      </c>
      <c r="B24" s="80"/>
      <c r="C24" s="130" t="s">
        <v>241</v>
      </c>
      <c r="D24" s="229" t="s">
        <v>56</v>
      </c>
      <c r="E24" s="113"/>
      <c r="F24" s="114">
        <f>3+5+1+2+2+1</f>
        <v>14</v>
      </c>
      <c r="G24" s="115">
        <f t="shared" si="0"/>
        <v>179.7</v>
      </c>
      <c r="H24" s="115">
        <f t="shared" si="1"/>
        <v>139.25555555555556</v>
      </c>
      <c r="I24" s="116">
        <f t="shared" si="2"/>
        <v>16173</v>
      </c>
      <c r="J24" s="117">
        <v>2730</v>
      </c>
      <c r="K24" s="117">
        <v>2110</v>
      </c>
      <c r="L24" s="117">
        <v>2800</v>
      </c>
      <c r="M24" s="117">
        <v>2210</v>
      </c>
      <c r="N24" s="118">
        <v>2400</v>
      </c>
      <c r="O24" s="118">
        <v>1850</v>
      </c>
      <c r="P24" s="118">
        <v>2685</v>
      </c>
      <c r="Q24" s="118">
        <v>2050</v>
      </c>
      <c r="R24" s="363">
        <v>2850</v>
      </c>
      <c r="S24" s="363">
        <v>2215</v>
      </c>
      <c r="T24" s="363">
        <v>2708</v>
      </c>
      <c r="U24" s="370">
        <v>2098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</row>
    <row r="25" spans="1:32" ht="17.45" customHeight="1" x14ac:dyDescent="0.2">
      <c r="A25" s="112">
        <f>A24+1</f>
        <v>21</v>
      </c>
      <c r="B25" s="119"/>
      <c r="C25" s="724" t="s">
        <v>242</v>
      </c>
      <c r="D25" s="229" t="s">
        <v>92</v>
      </c>
      <c r="E25" s="113"/>
      <c r="F25" s="114">
        <f>3+2+2+1+2+2</f>
        <v>12</v>
      </c>
      <c r="G25" s="115">
        <f t="shared" si="0"/>
        <v>176.9</v>
      </c>
      <c r="H25" s="115">
        <f t="shared" si="1"/>
        <v>132.95555555555555</v>
      </c>
      <c r="I25" s="116">
        <f t="shared" si="2"/>
        <v>15921</v>
      </c>
      <c r="J25" s="117">
        <v>2841</v>
      </c>
      <c r="K25" s="117">
        <v>2061</v>
      </c>
      <c r="L25" s="243">
        <v>2646</v>
      </c>
      <c r="M25" s="243">
        <v>2176</v>
      </c>
      <c r="N25" s="118">
        <v>2694</v>
      </c>
      <c r="O25" s="118">
        <v>2079</v>
      </c>
      <c r="P25" s="118">
        <v>2402</v>
      </c>
      <c r="Q25" s="118">
        <v>1787</v>
      </c>
      <c r="R25" s="363">
        <v>2574</v>
      </c>
      <c r="S25" s="363">
        <v>1769</v>
      </c>
      <c r="T25" s="363">
        <v>2764</v>
      </c>
      <c r="U25" s="370">
        <v>2094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2" ht="17.45" customHeight="1" x14ac:dyDescent="0.2">
      <c r="A26" s="112">
        <f>A25+1</f>
        <v>22</v>
      </c>
      <c r="B26" s="120"/>
      <c r="C26" s="724"/>
      <c r="D26" s="229" t="s">
        <v>24</v>
      </c>
      <c r="E26" s="113"/>
      <c r="F26" s="387">
        <f>1+1+2+1+3+4</f>
        <v>12</v>
      </c>
      <c r="G26" s="115">
        <f t="shared" si="0"/>
        <v>169.72222222222223</v>
      </c>
      <c r="H26" s="115">
        <f t="shared" si="1"/>
        <v>126.44444444444444</v>
      </c>
      <c r="I26" s="116">
        <f t="shared" si="2"/>
        <v>15275</v>
      </c>
      <c r="J26" s="117">
        <v>2508</v>
      </c>
      <c r="K26" s="117">
        <v>1903</v>
      </c>
      <c r="L26" s="117">
        <v>2394</v>
      </c>
      <c r="M26" s="117">
        <v>1724</v>
      </c>
      <c r="N26" s="118">
        <v>2566</v>
      </c>
      <c r="O26" s="118">
        <v>1966</v>
      </c>
      <c r="P26" s="118">
        <v>2490</v>
      </c>
      <c r="Q26" s="118">
        <v>1915</v>
      </c>
      <c r="R26" s="247">
        <v>2650</v>
      </c>
      <c r="S26" s="247">
        <v>2070</v>
      </c>
      <c r="T26" s="363">
        <v>2667</v>
      </c>
      <c r="U26" s="370">
        <v>1802</v>
      </c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</row>
    <row r="27" spans="1:32" ht="17.45" customHeight="1" x14ac:dyDescent="0.2">
      <c r="A27" s="112">
        <f>A26+1</f>
        <v>23</v>
      </c>
      <c r="B27" s="124"/>
      <c r="C27" s="130"/>
      <c r="D27" s="229" t="s">
        <v>32</v>
      </c>
      <c r="E27" s="113"/>
      <c r="F27" s="114">
        <f>2+2+0+4+2+1</f>
        <v>11</v>
      </c>
      <c r="G27" s="115">
        <f t="shared" si="0"/>
        <v>176.93333333333334</v>
      </c>
      <c r="H27" s="115">
        <f t="shared" si="1"/>
        <v>134.21111111111111</v>
      </c>
      <c r="I27" s="116">
        <f t="shared" si="2"/>
        <v>15924</v>
      </c>
      <c r="J27" s="117">
        <v>2687</v>
      </c>
      <c r="K27" s="117">
        <v>2082</v>
      </c>
      <c r="L27" s="117">
        <v>2718</v>
      </c>
      <c r="M27" s="117">
        <v>2103</v>
      </c>
      <c r="N27" s="118">
        <v>2566</v>
      </c>
      <c r="O27" s="118">
        <v>1961</v>
      </c>
      <c r="P27" s="118">
        <v>2664</v>
      </c>
      <c r="Q27" s="118">
        <v>1959</v>
      </c>
      <c r="R27" s="363">
        <v>2685</v>
      </c>
      <c r="S27" s="363">
        <v>2025</v>
      </c>
      <c r="T27" s="376">
        <v>2604</v>
      </c>
      <c r="U27" s="379">
        <v>1949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7.45" customHeight="1" thickBot="1" x14ac:dyDescent="0.25">
      <c r="A28" s="205">
        <f>A27+1</f>
        <v>24</v>
      </c>
      <c r="B28" s="266"/>
      <c r="C28" s="263"/>
      <c r="D28" s="269" t="s">
        <v>22</v>
      </c>
      <c r="E28" s="282"/>
      <c r="F28" s="264">
        <f>0+0+0+0+0+0</f>
        <v>0</v>
      </c>
      <c r="G28" s="125">
        <f t="shared" si="0"/>
        <v>154.46666666666667</v>
      </c>
      <c r="H28" s="125">
        <f t="shared" si="1"/>
        <v>94.466666666666669</v>
      </c>
      <c r="I28" s="126">
        <f t="shared" si="2"/>
        <v>13902</v>
      </c>
      <c r="J28" s="127">
        <v>2324</v>
      </c>
      <c r="K28" s="127">
        <v>1424</v>
      </c>
      <c r="L28" s="127">
        <v>2192</v>
      </c>
      <c r="M28" s="127">
        <v>1292</v>
      </c>
      <c r="N28" s="128">
        <v>2212</v>
      </c>
      <c r="O28" s="128">
        <v>1312</v>
      </c>
      <c r="P28" s="128">
        <v>2467</v>
      </c>
      <c r="Q28" s="128">
        <v>1567</v>
      </c>
      <c r="R28" s="365">
        <v>2480</v>
      </c>
      <c r="S28" s="365">
        <v>1580</v>
      </c>
      <c r="T28" s="298">
        <v>2227</v>
      </c>
      <c r="U28" s="299">
        <v>1327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 x14ac:dyDescent="0.2">
      <c r="A29" s="141"/>
      <c r="B29" s="141"/>
      <c r="C29" s="142"/>
      <c r="D29" s="200"/>
      <c r="E29" s="144"/>
      <c r="F29" s="144"/>
      <c r="G29" s="145"/>
      <c r="H29" s="145"/>
      <c r="I29" s="146"/>
      <c r="J29" s="143"/>
      <c r="K29" s="139"/>
      <c r="L29" s="143"/>
      <c r="M29" s="139"/>
      <c r="N29" s="143"/>
      <c r="O29" s="139"/>
      <c r="P29" s="143"/>
      <c r="Q29" s="139"/>
      <c r="R29" s="143"/>
      <c r="S29" s="139"/>
      <c r="T29" s="143"/>
      <c r="U29" s="139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</row>
    <row r="30" spans="1:32" ht="15" customHeight="1" x14ac:dyDescent="0.25">
      <c r="A30" s="80"/>
      <c r="B30" s="139"/>
      <c r="C30" s="147"/>
      <c r="D30" s="402" t="s">
        <v>208</v>
      </c>
      <c r="E30" s="402"/>
      <c r="F30" s="402"/>
      <c r="G30" s="148"/>
      <c r="H30" s="148"/>
      <c r="I30" s="402" t="s">
        <v>216</v>
      </c>
      <c r="J30" s="402"/>
      <c r="K30" s="402"/>
      <c r="L30" s="85"/>
      <c r="M30" s="140"/>
      <c r="N30" s="85"/>
      <c r="O30" s="149"/>
      <c r="P30" s="85"/>
      <c r="Q30" s="149"/>
      <c r="R30" s="143"/>
      <c r="S30" s="139"/>
      <c r="T30" s="143"/>
      <c r="U30" s="139"/>
      <c r="V30" s="80"/>
      <c r="W30" s="80"/>
    </row>
    <row r="31" spans="1:32" s="80" customFormat="1" x14ac:dyDescent="0.25">
      <c r="A31" s="82"/>
      <c r="B31" s="139"/>
      <c r="C31" s="147"/>
      <c r="D31" s="402"/>
      <c r="E31" s="402"/>
      <c r="F31" s="402"/>
      <c r="G31" s="148"/>
      <c r="H31" s="148"/>
      <c r="I31" s="402"/>
      <c r="J31" s="402"/>
      <c r="K31" s="402"/>
      <c r="L31" s="85"/>
      <c r="M31" s="149"/>
      <c r="N31" s="85"/>
      <c r="O31" s="140"/>
      <c r="P31" s="85"/>
      <c r="Q31" s="140"/>
      <c r="R31" s="143"/>
      <c r="S31" s="139"/>
      <c r="T31" s="143"/>
      <c r="U31" s="139"/>
    </row>
    <row r="32" spans="1:32" s="80" customFormat="1" x14ac:dyDescent="0.25">
      <c r="A32" s="82"/>
      <c r="B32" s="150"/>
      <c r="C32" s="151"/>
      <c r="D32" s="403" t="s">
        <v>209</v>
      </c>
      <c r="E32" s="403" t="s">
        <v>209</v>
      </c>
      <c r="F32" s="402"/>
      <c r="G32" s="148"/>
      <c r="H32" s="148"/>
      <c r="I32" s="403" t="s">
        <v>243</v>
      </c>
      <c r="J32" s="403"/>
      <c r="L32" s="85"/>
      <c r="M32" s="149"/>
      <c r="N32" s="85"/>
      <c r="O32" s="140"/>
      <c r="P32" s="85"/>
      <c r="Q32" s="140"/>
      <c r="R32" s="143"/>
      <c r="S32" s="139"/>
      <c r="T32" s="143"/>
      <c r="U32" s="139"/>
    </row>
    <row r="33" spans="1:21" s="80" customFormat="1" x14ac:dyDescent="0.25">
      <c r="A33" s="82"/>
      <c r="B33" s="150"/>
      <c r="C33" s="151"/>
      <c r="D33" s="402"/>
      <c r="E33" s="402"/>
      <c r="F33" s="402"/>
      <c r="G33" s="148"/>
      <c r="H33" s="148"/>
      <c r="I33" s="402"/>
      <c r="J33" s="402"/>
      <c r="L33" s="85"/>
      <c r="M33" s="140"/>
      <c r="N33" s="85"/>
      <c r="O33" s="140"/>
      <c r="P33" s="85"/>
      <c r="Q33" s="140"/>
      <c r="R33" s="143"/>
      <c r="S33" s="139"/>
      <c r="T33" s="143"/>
      <c r="U33" s="152"/>
    </row>
    <row r="34" spans="1:21" s="80" customFormat="1" x14ac:dyDescent="0.25">
      <c r="A34" s="82"/>
      <c r="B34" s="150"/>
      <c r="C34" s="151"/>
      <c r="D34" s="402" t="s">
        <v>212</v>
      </c>
      <c r="E34" s="402" t="s">
        <v>212</v>
      </c>
      <c r="F34" s="402"/>
      <c r="G34" s="148"/>
      <c r="H34" s="148"/>
      <c r="I34" s="402" t="s">
        <v>20</v>
      </c>
      <c r="J34" s="402"/>
      <c r="L34" s="85"/>
      <c r="M34" s="140"/>
      <c r="N34" s="85"/>
      <c r="O34" s="140"/>
      <c r="P34" s="85"/>
      <c r="Q34" s="149"/>
      <c r="R34" s="143"/>
      <c r="S34" s="139"/>
      <c r="T34" s="143"/>
      <c r="U34" s="139"/>
    </row>
    <row r="35" spans="1:21" s="80" customFormat="1" x14ac:dyDescent="0.25">
      <c r="A35" s="82"/>
      <c r="B35" s="139"/>
      <c r="C35" s="147"/>
      <c r="D35" s="402" t="s">
        <v>213</v>
      </c>
      <c r="E35" s="402" t="s">
        <v>213</v>
      </c>
      <c r="F35" s="402"/>
      <c r="G35" s="148"/>
      <c r="H35" s="148"/>
      <c r="I35" s="402" t="s">
        <v>37</v>
      </c>
      <c r="J35" s="402"/>
      <c r="L35" s="85"/>
      <c r="M35" s="140"/>
      <c r="N35" s="85"/>
      <c r="O35" s="149"/>
      <c r="P35" s="85"/>
      <c r="Q35" s="140"/>
      <c r="R35" s="143"/>
      <c r="S35" s="139"/>
      <c r="T35" s="143"/>
      <c r="U35" s="139"/>
    </row>
    <row r="36" spans="1:21" s="80" customFormat="1" x14ac:dyDescent="0.25">
      <c r="A36" s="82"/>
      <c r="B36" s="139"/>
      <c r="C36" s="147"/>
      <c r="D36" s="402" t="s">
        <v>214</v>
      </c>
      <c r="E36" s="402" t="s">
        <v>214</v>
      </c>
      <c r="F36" s="402"/>
      <c r="G36" s="148"/>
      <c r="H36" s="148"/>
      <c r="I36" s="402" t="s">
        <v>19</v>
      </c>
      <c r="J36" s="402"/>
      <c r="L36" s="85"/>
      <c r="M36" s="140"/>
      <c r="N36" s="85"/>
      <c r="O36" s="140"/>
      <c r="P36" s="85"/>
      <c r="Q36" s="140"/>
      <c r="R36" s="143"/>
      <c r="S36" s="139"/>
      <c r="T36" s="143"/>
      <c r="U36" s="139"/>
    </row>
    <row r="37" spans="1:21" x14ac:dyDescent="0.25">
      <c r="A37" s="153"/>
      <c r="B37" s="82"/>
      <c r="C37" s="83"/>
      <c r="D37" s="402" t="s">
        <v>215</v>
      </c>
      <c r="E37" s="402" t="s">
        <v>215</v>
      </c>
      <c r="F37" s="402"/>
      <c r="G37" s="154"/>
      <c r="H37" s="154"/>
      <c r="I37" s="402" t="s">
        <v>42</v>
      </c>
      <c r="J37" s="402"/>
      <c r="L37" s="156"/>
      <c r="M37" s="155"/>
      <c r="N37" s="156"/>
      <c r="O37" s="155"/>
      <c r="P37" s="87"/>
      <c r="Q37" s="88"/>
      <c r="R37" s="87"/>
      <c r="S37" s="88"/>
      <c r="T37" s="87"/>
      <c r="U37" s="88"/>
    </row>
    <row r="38" spans="1:21" x14ac:dyDescent="0.25">
      <c r="A38" s="82"/>
      <c r="B38" s="82"/>
      <c r="C38" s="83"/>
      <c r="D38" s="402" t="s">
        <v>210</v>
      </c>
      <c r="E38" s="402" t="s">
        <v>210</v>
      </c>
      <c r="F38" s="402"/>
      <c r="G38" s="154"/>
      <c r="H38" s="154"/>
      <c r="I38" s="402" t="s">
        <v>30</v>
      </c>
      <c r="J38" s="402"/>
      <c r="L38" s="156"/>
      <c r="M38" s="155"/>
      <c r="N38" s="156"/>
      <c r="O38" s="155"/>
      <c r="P38" s="87"/>
      <c r="Q38" s="88"/>
      <c r="R38" s="87"/>
      <c r="S38" s="88"/>
      <c r="T38" s="87"/>
      <c r="U38" s="88"/>
    </row>
    <row r="39" spans="1:21" x14ac:dyDescent="0.25">
      <c r="D39" s="402" t="s">
        <v>211</v>
      </c>
      <c r="E39" s="402" t="s">
        <v>211</v>
      </c>
      <c r="F39" s="402"/>
      <c r="I39" s="402" t="s">
        <v>52</v>
      </c>
      <c r="J39" s="402"/>
      <c r="O39" s="80"/>
      <c r="P39" s="80"/>
      <c r="Q39" s="80"/>
      <c r="R39" s="80"/>
      <c r="S39" s="80"/>
      <c r="T39" s="80"/>
      <c r="U39" s="80"/>
    </row>
  </sheetData>
  <sortState ref="D5:U28">
    <sortCondition descending="1" ref="F5:F28"/>
    <sortCondition descending="1" ref="G5:G28"/>
  </sortState>
  <mergeCells count="3">
    <mergeCell ref="F2:G2"/>
    <mergeCell ref="C25:C26"/>
    <mergeCell ref="C7:C8"/>
  </mergeCells>
  <conditionalFormatting sqref="B22 D2:U4 A1:C4 A52:U52 A29:U29 E22:U22">
    <cfRule type="cellIs" dxfId="838" priority="1" stopIfTrue="1" operator="between">
      <formula>3000</formula>
      <formula>3099</formula>
    </cfRule>
    <cfRule type="cellIs" dxfId="837" priority="2" stopIfTrue="1" operator="between">
      <formula>600</formula>
      <formula>699</formula>
    </cfRule>
    <cfRule type="cellIs" dxfId="836" priority="3" stopIfTrue="1" operator="between">
      <formula>700</formula>
      <formula>799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2"/>
  <sheetViews>
    <sheetView zoomScale="80" zoomScaleNormal="80" workbookViewId="0">
      <selection activeCell="A12" sqref="A12"/>
    </sheetView>
  </sheetViews>
  <sheetFormatPr defaultColWidth="9.140625" defaultRowHeight="12.75" x14ac:dyDescent="0.2"/>
  <cols>
    <col min="1" max="1" width="5" style="11" customWidth="1"/>
    <col min="2" max="2" width="7.7109375" style="399" customWidth="1"/>
    <col min="3" max="3" width="26.5703125" style="11" bestFit="1" customWidth="1"/>
    <col min="4" max="4" width="26.85546875" style="11" customWidth="1"/>
    <col min="5" max="5" width="7.42578125" style="11" customWidth="1"/>
    <col min="6" max="6" width="7.42578125" style="195" customWidth="1"/>
    <col min="7" max="7" width="7.42578125" style="11" customWidth="1"/>
    <col min="8" max="8" width="6.28515625" style="195" customWidth="1"/>
    <col min="9" max="13" width="7.42578125" style="11" customWidth="1"/>
    <col min="14" max="14" width="6.7109375" style="11" customWidth="1"/>
    <col min="15" max="15" width="7.42578125" style="11" customWidth="1"/>
    <col min="16" max="16" width="7.28515625" style="11" customWidth="1"/>
    <col min="17" max="17" width="10.7109375" style="11" customWidth="1"/>
    <col min="18" max="18" width="13.5703125" style="11" customWidth="1"/>
    <col min="19" max="19" width="13.7109375" style="11" customWidth="1"/>
    <col min="20" max="20" width="10" style="196" bestFit="1" customWidth="1"/>
    <col min="21" max="16384" width="9.140625" style="11"/>
  </cols>
  <sheetData>
    <row r="1" spans="1:20" s="579" customFormat="1" ht="18" x14ac:dyDescent="0.25">
      <c r="B1" s="580"/>
      <c r="C1" s="579" t="s">
        <v>268</v>
      </c>
      <c r="F1" s="6"/>
      <c r="H1" s="6"/>
      <c r="T1" s="581"/>
    </row>
    <row r="2" spans="1:20" s="579" customFormat="1" ht="18" x14ac:dyDescent="0.25">
      <c r="B2" s="580"/>
      <c r="D2" s="579" t="s">
        <v>269</v>
      </c>
      <c r="E2" s="579" t="s">
        <v>270</v>
      </c>
      <c r="F2" s="579" t="s">
        <v>105</v>
      </c>
      <c r="H2" s="6"/>
      <c r="T2" s="581"/>
    </row>
    <row r="3" spans="1:20" s="579" customFormat="1" ht="18" x14ac:dyDescent="0.25">
      <c r="B3" s="580"/>
      <c r="E3" s="579" t="s">
        <v>271</v>
      </c>
      <c r="F3" s="579" t="s">
        <v>123</v>
      </c>
      <c r="H3" s="6"/>
      <c r="T3" s="581"/>
    </row>
    <row r="4" spans="1:20" s="579" customFormat="1" ht="18" x14ac:dyDescent="0.25">
      <c r="B4" s="580"/>
      <c r="E4" s="579" t="s">
        <v>272</v>
      </c>
      <c r="F4" s="579" t="s">
        <v>104</v>
      </c>
      <c r="H4" s="6"/>
      <c r="T4" s="581"/>
    </row>
    <row r="5" spans="1:20" s="579" customFormat="1" ht="12.95" customHeight="1" x14ac:dyDescent="0.25">
      <c r="B5" s="580"/>
      <c r="H5" s="6"/>
      <c r="T5" s="581"/>
    </row>
    <row r="6" spans="1:20" s="579" customFormat="1" ht="18" x14ac:dyDescent="0.25">
      <c r="B6" s="580"/>
      <c r="D6" s="579" t="s">
        <v>273</v>
      </c>
      <c r="E6" s="579" t="s">
        <v>270</v>
      </c>
      <c r="F6" s="579" t="s">
        <v>122</v>
      </c>
      <c r="H6" s="6"/>
      <c r="T6" s="581"/>
    </row>
    <row r="7" spans="1:20" s="579" customFormat="1" ht="18" x14ac:dyDescent="0.25">
      <c r="B7" s="580"/>
      <c r="E7" s="579" t="s">
        <v>271</v>
      </c>
      <c r="F7" s="579" t="s">
        <v>113</v>
      </c>
      <c r="H7" s="6"/>
      <c r="T7" s="581"/>
    </row>
    <row r="8" spans="1:20" s="579" customFormat="1" ht="18" x14ac:dyDescent="0.25">
      <c r="B8" s="580"/>
      <c r="E8" s="579" t="s">
        <v>272</v>
      </c>
      <c r="F8" s="579" t="s">
        <v>103</v>
      </c>
      <c r="H8" s="6"/>
      <c r="T8" s="581"/>
    </row>
    <row r="9" spans="1:20" s="579" customFormat="1" ht="18" x14ac:dyDescent="0.25">
      <c r="B9" s="580"/>
      <c r="H9" s="6"/>
      <c r="T9" s="581"/>
    </row>
    <row r="10" spans="1:20" s="162" customFormat="1" x14ac:dyDescent="0.2">
      <c r="A10" s="160"/>
      <c r="B10" s="393"/>
      <c r="C10" s="160"/>
      <c r="D10" s="160"/>
      <c r="E10" s="726" t="s">
        <v>90</v>
      </c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161"/>
    </row>
    <row r="11" spans="1:20" s="162" customFormat="1" ht="18" x14ac:dyDescent="0.25">
      <c r="A11" s="160"/>
      <c r="B11" s="393"/>
      <c r="C11" s="163" t="s">
        <v>47</v>
      </c>
      <c r="D11" s="160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7"/>
      <c r="S11" s="727"/>
      <c r="T11" s="161"/>
    </row>
    <row r="12" spans="1:20" s="170" customFormat="1" ht="33" customHeight="1" x14ac:dyDescent="0.2">
      <c r="A12" s="164"/>
      <c r="B12" s="394" t="s">
        <v>238</v>
      </c>
      <c r="C12" s="165" t="s">
        <v>51</v>
      </c>
      <c r="D12" s="165" t="s">
        <v>1</v>
      </c>
      <c r="E12" s="164" t="s">
        <v>60</v>
      </c>
      <c r="F12" s="166" t="s">
        <v>61</v>
      </c>
      <c r="G12" s="164" t="s">
        <v>62</v>
      </c>
      <c r="H12" s="166" t="s">
        <v>63</v>
      </c>
      <c r="I12" s="164" t="s">
        <v>64</v>
      </c>
      <c r="J12" s="166" t="s">
        <v>65</v>
      </c>
      <c r="K12" s="164" t="s">
        <v>66</v>
      </c>
      <c r="L12" s="166" t="s">
        <v>67</v>
      </c>
      <c r="M12" s="164" t="s">
        <v>68</v>
      </c>
      <c r="N12" s="166" t="s">
        <v>69</v>
      </c>
      <c r="O12" s="164" t="s">
        <v>70</v>
      </c>
      <c r="P12" s="166" t="s">
        <v>71</v>
      </c>
      <c r="Q12" s="167" t="s">
        <v>72</v>
      </c>
      <c r="R12" s="168" t="s">
        <v>73</v>
      </c>
      <c r="S12" s="168" t="s">
        <v>74</v>
      </c>
      <c r="T12" s="169" t="s">
        <v>2</v>
      </c>
    </row>
    <row r="13" spans="1:20" s="178" customFormat="1" ht="16.149999999999999" customHeight="1" x14ac:dyDescent="0.25">
      <c r="A13" s="171">
        <v>1</v>
      </c>
      <c r="B13" s="395"/>
      <c r="C13" s="179" t="s">
        <v>197</v>
      </c>
      <c r="D13" s="173" t="s">
        <v>42</v>
      </c>
      <c r="E13" s="174"/>
      <c r="F13" s="174"/>
      <c r="G13" s="174"/>
      <c r="H13" s="174"/>
      <c r="I13" s="174"/>
      <c r="J13" s="174"/>
      <c r="K13" s="174"/>
      <c r="L13" s="174"/>
      <c r="M13" s="174">
        <v>1139</v>
      </c>
      <c r="N13" s="174">
        <v>909</v>
      </c>
      <c r="O13" s="174"/>
      <c r="P13" s="174"/>
      <c r="Q13" s="173">
        <f t="shared" ref="Q13:Q76" si="0">SUM(E13,G13,I13,K13,M13,O13)</f>
        <v>1139</v>
      </c>
      <c r="R13" s="176">
        <f t="shared" ref="R13:S44" si="1">AVERAGE(E13,G13,I13,K13,M13,O13)/5</f>
        <v>227.8</v>
      </c>
      <c r="S13" s="176">
        <f t="shared" si="1"/>
        <v>181.8</v>
      </c>
      <c r="T13" s="177">
        <f>IF((190-S13)*0.8&gt;60,60,(190-S13)*0.8)</f>
        <v>6.5599999999999916</v>
      </c>
    </row>
    <row r="14" spans="1:20" s="178" customFormat="1" ht="15.6" customHeight="1" x14ac:dyDescent="0.25">
      <c r="A14" s="171">
        <f>A13+1</f>
        <v>2</v>
      </c>
      <c r="B14" s="395"/>
      <c r="C14" s="179" t="s">
        <v>231</v>
      </c>
      <c r="D14" s="173" t="s">
        <v>52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>
        <v>1019</v>
      </c>
      <c r="P14" s="174">
        <v>914</v>
      </c>
      <c r="Q14" s="173">
        <f t="shared" si="0"/>
        <v>1019</v>
      </c>
      <c r="R14" s="176">
        <f t="shared" si="1"/>
        <v>203.8</v>
      </c>
      <c r="S14" s="176">
        <f t="shared" si="1"/>
        <v>182.8</v>
      </c>
      <c r="T14" s="177">
        <f>IF((190-S14)*0.8&gt;60,60,(190-S14)*0.8)</f>
        <v>5.7599999999999909</v>
      </c>
    </row>
    <row r="15" spans="1:20" s="178" customFormat="1" ht="15.6" customHeight="1" x14ac:dyDescent="0.25">
      <c r="A15" s="171">
        <f t="shared" ref="A15:A78" si="2">A14+1</f>
        <v>3</v>
      </c>
      <c r="B15" s="395"/>
      <c r="C15" s="179" t="s">
        <v>186</v>
      </c>
      <c r="D15" s="173" t="s">
        <v>41</v>
      </c>
      <c r="E15" s="174"/>
      <c r="F15" s="174"/>
      <c r="G15" s="174"/>
      <c r="H15" s="174"/>
      <c r="I15" s="174"/>
      <c r="J15" s="174"/>
      <c r="K15" s="174">
        <v>1034</v>
      </c>
      <c r="L15" s="174">
        <v>974</v>
      </c>
      <c r="M15" s="174"/>
      <c r="N15" s="174"/>
      <c r="O15" s="174">
        <v>1001</v>
      </c>
      <c r="P15" s="174">
        <v>1001</v>
      </c>
      <c r="Q15" s="173">
        <f t="shared" si="0"/>
        <v>2035</v>
      </c>
      <c r="R15" s="176">
        <f t="shared" si="1"/>
        <v>203.5</v>
      </c>
      <c r="S15" s="176">
        <f t="shared" si="1"/>
        <v>197.5</v>
      </c>
      <c r="T15" s="177">
        <v>0</v>
      </c>
    </row>
    <row r="16" spans="1:20" s="178" customFormat="1" ht="15.6" customHeight="1" x14ac:dyDescent="0.25">
      <c r="A16" s="171">
        <f t="shared" si="2"/>
        <v>4</v>
      </c>
      <c r="B16" s="395">
        <v>1</v>
      </c>
      <c r="C16" s="179" t="s">
        <v>105</v>
      </c>
      <c r="D16" s="173" t="s">
        <v>20</v>
      </c>
      <c r="E16" s="174">
        <v>936</v>
      </c>
      <c r="F16" s="174">
        <v>806</v>
      </c>
      <c r="G16" s="174">
        <v>949</v>
      </c>
      <c r="H16" s="174">
        <v>834</v>
      </c>
      <c r="I16" s="174">
        <v>959</v>
      </c>
      <c r="J16" s="174">
        <v>854</v>
      </c>
      <c r="K16" s="174">
        <v>982</v>
      </c>
      <c r="L16" s="174">
        <v>887</v>
      </c>
      <c r="M16" s="174">
        <v>990</v>
      </c>
      <c r="N16" s="174">
        <v>905</v>
      </c>
      <c r="O16" s="174">
        <v>1118</v>
      </c>
      <c r="P16" s="174">
        <v>1043</v>
      </c>
      <c r="Q16" s="173">
        <f t="shared" si="0"/>
        <v>5934</v>
      </c>
      <c r="R16" s="176">
        <f t="shared" si="1"/>
        <v>197.8</v>
      </c>
      <c r="S16" s="176">
        <f t="shared" si="1"/>
        <v>177.63333333333333</v>
      </c>
      <c r="T16" s="177">
        <f>IF((190-S16)*0.8&gt;60,60,(190-S16)*0.8)</f>
        <v>9.8933333333333398</v>
      </c>
    </row>
    <row r="17" spans="1:20" s="178" customFormat="1" ht="15.6" customHeight="1" x14ac:dyDescent="0.25">
      <c r="A17" s="171">
        <f t="shared" si="2"/>
        <v>5</v>
      </c>
      <c r="B17" s="395">
        <v>2</v>
      </c>
      <c r="C17" s="179" t="s">
        <v>123</v>
      </c>
      <c r="D17" s="173" t="s">
        <v>30</v>
      </c>
      <c r="E17" s="174">
        <v>996</v>
      </c>
      <c r="F17" s="174">
        <v>996</v>
      </c>
      <c r="G17" s="174">
        <v>977</v>
      </c>
      <c r="H17" s="174">
        <v>977</v>
      </c>
      <c r="I17" s="174">
        <v>1055</v>
      </c>
      <c r="J17" s="174">
        <v>1055</v>
      </c>
      <c r="K17" s="174">
        <v>914</v>
      </c>
      <c r="L17" s="174">
        <v>914</v>
      </c>
      <c r="M17" s="174">
        <v>959</v>
      </c>
      <c r="N17" s="174">
        <v>959</v>
      </c>
      <c r="O17" s="174">
        <v>985</v>
      </c>
      <c r="P17" s="174">
        <v>985</v>
      </c>
      <c r="Q17" s="173">
        <f t="shared" si="0"/>
        <v>5886</v>
      </c>
      <c r="R17" s="176">
        <f t="shared" si="1"/>
        <v>196.2</v>
      </c>
      <c r="S17" s="176">
        <f t="shared" si="1"/>
        <v>196.2</v>
      </c>
      <c r="T17" s="177">
        <v>0</v>
      </c>
    </row>
    <row r="18" spans="1:20" s="178" customFormat="1" ht="15.6" customHeight="1" x14ac:dyDescent="0.25">
      <c r="A18" s="171">
        <f t="shared" si="2"/>
        <v>6</v>
      </c>
      <c r="B18" s="395">
        <v>3</v>
      </c>
      <c r="C18" s="179" t="s">
        <v>104</v>
      </c>
      <c r="D18" s="173" t="s">
        <v>20</v>
      </c>
      <c r="E18" s="174">
        <v>907</v>
      </c>
      <c r="F18" s="174">
        <v>862</v>
      </c>
      <c r="G18" s="174">
        <v>916</v>
      </c>
      <c r="H18" s="174">
        <v>846</v>
      </c>
      <c r="I18" s="174">
        <v>1008</v>
      </c>
      <c r="J18" s="174">
        <v>933</v>
      </c>
      <c r="K18" s="174">
        <v>946</v>
      </c>
      <c r="L18" s="174">
        <v>891</v>
      </c>
      <c r="M18" s="174">
        <v>940</v>
      </c>
      <c r="N18" s="174">
        <v>885</v>
      </c>
      <c r="O18" s="174">
        <v>1109</v>
      </c>
      <c r="P18" s="174">
        <v>1054</v>
      </c>
      <c r="Q18" s="173">
        <f t="shared" si="0"/>
        <v>5826</v>
      </c>
      <c r="R18" s="176">
        <f t="shared" si="1"/>
        <v>194.2</v>
      </c>
      <c r="S18" s="176">
        <f t="shared" si="1"/>
        <v>182.36666666666667</v>
      </c>
      <c r="T18" s="177">
        <f t="shared" ref="T18:T81" si="3">IF((190-S18)*0.8&gt;60,60,(190-S18)*0.8)</f>
        <v>6.1066666666666611</v>
      </c>
    </row>
    <row r="19" spans="1:20" s="178" customFormat="1" ht="15.6" customHeight="1" x14ac:dyDescent="0.25">
      <c r="A19" s="171">
        <f t="shared" si="2"/>
        <v>7</v>
      </c>
      <c r="B19" s="395">
        <v>4</v>
      </c>
      <c r="C19" s="179" t="s">
        <v>39</v>
      </c>
      <c r="D19" s="173" t="s">
        <v>37</v>
      </c>
      <c r="E19" s="174">
        <v>883</v>
      </c>
      <c r="F19" s="174">
        <v>818</v>
      </c>
      <c r="G19" s="174">
        <v>1051</v>
      </c>
      <c r="H19" s="174">
        <v>926</v>
      </c>
      <c r="I19" s="174">
        <v>992</v>
      </c>
      <c r="J19" s="174">
        <v>932</v>
      </c>
      <c r="K19" s="174">
        <v>1015</v>
      </c>
      <c r="L19" s="174">
        <v>970</v>
      </c>
      <c r="M19" s="174">
        <v>926</v>
      </c>
      <c r="N19" s="174">
        <v>896</v>
      </c>
      <c r="O19" s="175">
        <v>934</v>
      </c>
      <c r="P19" s="175">
        <v>899</v>
      </c>
      <c r="Q19" s="173">
        <f t="shared" si="0"/>
        <v>5801</v>
      </c>
      <c r="R19" s="176">
        <f t="shared" si="1"/>
        <v>193.36666666666667</v>
      </c>
      <c r="S19" s="176">
        <f t="shared" si="1"/>
        <v>181.36666666666667</v>
      </c>
      <c r="T19" s="177">
        <f t="shared" si="3"/>
        <v>6.906666666666661</v>
      </c>
    </row>
    <row r="20" spans="1:20" s="178" customFormat="1" ht="15.6" customHeight="1" x14ac:dyDescent="0.25">
      <c r="A20" s="171">
        <f t="shared" si="2"/>
        <v>8</v>
      </c>
      <c r="B20" s="395"/>
      <c r="C20" s="179" t="s">
        <v>229</v>
      </c>
      <c r="D20" s="173" t="s">
        <v>19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>
        <v>966</v>
      </c>
      <c r="P20" s="174">
        <v>811</v>
      </c>
      <c r="Q20" s="173">
        <f t="shared" si="0"/>
        <v>966</v>
      </c>
      <c r="R20" s="176">
        <f t="shared" si="1"/>
        <v>193.2</v>
      </c>
      <c r="S20" s="176">
        <f t="shared" si="1"/>
        <v>162.19999999999999</v>
      </c>
      <c r="T20" s="177">
        <f t="shared" si="3"/>
        <v>22.240000000000009</v>
      </c>
    </row>
    <row r="21" spans="1:20" s="178" customFormat="1" ht="15.6" customHeight="1" x14ac:dyDescent="0.25">
      <c r="A21" s="171">
        <f t="shared" si="2"/>
        <v>9</v>
      </c>
      <c r="B21" s="395"/>
      <c r="C21" s="179" t="s">
        <v>169</v>
      </c>
      <c r="D21" s="173" t="s">
        <v>37</v>
      </c>
      <c r="E21" s="174"/>
      <c r="F21" s="174"/>
      <c r="G21" s="174">
        <v>869</v>
      </c>
      <c r="H21" s="174">
        <v>799</v>
      </c>
      <c r="I21" s="174">
        <v>906</v>
      </c>
      <c r="J21" s="174">
        <v>786</v>
      </c>
      <c r="K21" s="174">
        <v>1041</v>
      </c>
      <c r="L21" s="174">
        <v>916</v>
      </c>
      <c r="M21" s="174"/>
      <c r="N21" s="174"/>
      <c r="O21" s="174">
        <v>1022</v>
      </c>
      <c r="P21" s="174">
        <v>927</v>
      </c>
      <c r="Q21" s="173">
        <f t="shared" si="0"/>
        <v>3838</v>
      </c>
      <c r="R21" s="176">
        <f t="shared" si="1"/>
        <v>191.9</v>
      </c>
      <c r="S21" s="176">
        <f t="shared" si="1"/>
        <v>171.4</v>
      </c>
      <c r="T21" s="177">
        <f t="shared" si="3"/>
        <v>14.879999999999995</v>
      </c>
    </row>
    <row r="22" spans="1:20" s="178" customFormat="1" ht="15.6" customHeight="1" x14ac:dyDescent="0.25">
      <c r="A22" s="171">
        <f t="shared" si="2"/>
        <v>10</v>
      </c>
      <c r="B22" s="395"/>
      <c r="C22" s="179" t="s">
        <v>97</v>
      </c>
      <c r="D22" s="173" t="s">
        <v>19</v>
      </c>
      <c r="E22" s="174">
        <v>871</v>
      </c>
      <c r="F22" s="174">
        <v>776</v>
      </c>
      <c r="G22" s="174"/>
      <c r="H22" s="174"/>
      <c r="I22" s="174">
        <v>1033</v>
      </c>
      <c r="J22" s="174">
        <v>893</v>
      </c>
      <c r="K22" s="174">
        <v>905</v>
      </c>
      <c r="L22" s="174">
        <v>815</v>
      </c>
      <c r="M22" s="174">
        <v>1027</v>
      </c>
      <c r="N22" s="174">
        <v>927</v>
      </c>
      <c r="O22" s="174"/>
      <c r="P22" s="174"/>
      <c r="Q22" s="173">
        <f t="shared" si="0"/>
        <v>3836</v>
      </c>
      <c r="R22" s="176">
        <f t="shared" si="1"/>
        <v>191.8</v>
      </c>
      <c r="S22" s="176">
        <f t="shared" si="1"/>
        <v>170.55</v>
      </c>
      <c r="T22" s="177">
        <f t="shared" si="3"/>
        <v>15.559999999999992</v>
      </c>
    </row>
    <row r="23" spans="1:20" s="178" customFormat="1" ht="15.6" customHeight="1" x14ac:dyDescent="0.25">
      <c r="A23" s="171">
        <f t="shared" si="2"/>
        <v>11</v>
      </c>
      <c r="B23" s="395">
        <v>5</v>
      </c>
      <c r="C23" s="179" t="s">
        <v>98</v>
      </c>
      <c r="D23" s="173" t="s">
        <v>19</v>
      </c>
      <c r="E23" s="174">
        <v>926</v>
      </c>
      <c r="F23" s="174">
        <v>876</v>
      </c>
      <c r="G23" s="174">
        <v>889</v>
      </c>
      <c r="H23" s="174">
        <v>829</v>
      </c>
      <c r="I23" s="174">
        <v>897</v>
      </c>
      <c r="J23" s="174">
        <v>857</v>
      </c>
      <c r="K23" s="174">
        <v>1031</v>
      </c>
      <c r="L23" s="174">
        <v>956</v>
      </c>
      <c r="M23" s="174">
        <v>845</v>
      </c>
      <c r="N23" s="174">
        <v>790</v>
      </c>
      <c r="O23" s="174">
        <v>1159</v>
      </c>
      <c r="P23" s="174">
        <v>1089</v>
      </c>
      <c r="Q23" s="173">
        <f t="shared" si="0"/>
        <v>5747</v>
      </c>
      <c r="R23" s="176">
        <f t="shared" si="1"/>
        <v>191.56666666666666</v>
      </c>
      <c r="S23" s="176">
        <f t="shared" si="1"/>
        <v>179.9</v>
      </c>
      <c r="T23" s="177">
        <f t="shared" si="3"/>
        <v>8.0799999999999965</v>
      </c>
    </row>
    <row r="24" spans="1:20" s="178" customFormat="1" ht="15.6" customHeight="1" x14ac:dyDescent="0.25">
      <c r="A24" s="171">
        <f t="shared" si="2"/>
        <v>12</v>
      </c>
      <c r="B24" s="395"/>
      <c r="C24" s="179" t="s">
        <v>184</v>
      </c>
      <c r="D24" s="173" t="s">
        <v>32</v>
      </c>
      <c r="E24" s="174"/>
      <c r="F24" s="174"/>
      <c r="G24" s="174"/>
      <c r="H24" s="174"/>
      <c r="I24" s="174"/>
      <c r="J24" s="174"/>
      <c r="K24" s="174">
        <v>956</v>
      </c>
      <c r="L24" s="174">
        <v>656</v>
      </c>
      <c r="M24" s="174"/>
      <c r="N24" s="174"/>
      <c r="O24" s="174"/>
      <c r="P24" s="174"/>
      <c r="Q24" s="173">
        <f t="shared" si="0"/>
        <v>956</v>
      </c>
      <c r="R24" s="176">
        <f t="shared" si="1"/>
        <v>191.2</v>
      </c>
      <c r="S24" s="176">
        <f t="shared" si="1"/>
        <v>131.19999999999999</v>
      </c>
      <c r="T24" s="177">
        <f t="shared" si="3"/>
        <v>47.040000000000013</v>
      </c>
    </row>
    <row r="25" spans="1:20" s="178" customFormat="1" ht="15.6" customHeight="1" x14ac:dyDescent="0.25">
      <c r="A25" s="171">
        <f t="shared" si="2"/>
        <v>13</v>
      </c>
      <c r="B25" s="395">
        <v>6</v>
      </c>
      <c r="C25" s="179" t="s">
        <v>147</v>
      </c>
      <c r="D25" s="173" t="s">
        <v>27</v>
      </c>
      <c r="E25" s="174">
        <v>795</v>
      </c>
      <c r="F25" s="174">
        <v>710</v>
      </c>
      <c r="G25" s="174"/>
      <c r="H25" s="174"/>
      <c r="I25" s="174">
        <v>1023</v>
      </c>
      <c r="J25" s="174">
        <v>833</v>
      </c>
      <c r="K25" s="174">
        <v>927</v>
      </c>
      <c r="L25" s="174">
        <v>782</v>
      </c>
      <c r="M25" s="174">
        <v>1023</v>
      </c>
      <c r="N25" s="174">
        <v>883</v>
      </c>
      <c r="O25" s="174">
        <v>1002</v>
      </c>
      <c r="P25" s="174">
        <v>882</v>
      </c>
      <c r="Q25" s="173">
        <f t="shared" si="0"/>
        <v>4770</v>
      </c>
      <c r="R25" s="176">
        <f t="shared" si="1"/>
        <v>190.8</v>
      </c>
      <c r="S25" s="176">
        <f t="shared" si="1"/>
        <v>163.6</v>
      </c>
      <c r="T25" s="177">
        <f t="shared" si="3"/>
        <v>21.120000000000005</v>
      </c>
    </row>
    <row r="26" spans="1:20" s="178" customFormat="1" ht="15.6" customHeight="1" x14ac:dyDescent="0.25">
      <c r="A26" s="171">
        <f t="shared" si="2"/>
        <v>14</v>
      </c>
      <c r="B26" s="395">
        <v>7</v>
      </c>
      <c r="C26" s="179" t="s">
        <v>102</v>
      </c>
      <c r="D26" s="173" t="s">
        <v>34</v>
      </c>
      <c r="E26" s="174">
        <v>866</v>
      </c>
      <c r="F26" s="174">
        <v>751</v>
      </c>
      <c r="G26" s="174">
        <v>966</v>
      </c>
      <c r="H26" s="174">
        <v>806</v>
      </c>
      <c r="I26" s="174">
        <v>950</v>
      </c>
      <c r="J26" s="174">
        <v>815</v>
      </c>
      <c r="K26" s="174">
        <v>977</v>
      </c>
      <c r="L26" s="174">
        <v>852</v>
      </c>
      <c r="M26" s="174">
        <v>1023</v>
      </c>
      <c r="N26" s="174">
        <v>908</v>
      </c>
      <c r="O26" s="174">
        <v>910</v>
      </c>
      <c r="P26" s="174">
        <v>810</v>
      </c>
      <c r="Q26" s="173">
        <f t="shared" si="0"/>
        <v>5692</v>
      </c>
      <c r="R26" s="176">
        <f t="shared" si="1"/>
        <v>189.73333333333332</v>
      </c>
      <c r="S26" s="176">
        <f t="shared" si="1"/>
        <v>164.73333333333332</v>
      </c>
      <c r="T26" s="177">
        <f t="shared" si="3"/>
        <v>20.213333333333345</v>
      </c>
    </row>
    <row r="27" spans="1:20" s="178" customFormat="1" ht="15.6" customHeight="1" x14ac:dyDescent="0.25">
      <c r="A27" s="171">
        <f t="shared" si="2"/>
        <v>15</v>
      </c>
      <c r="B27" s="395">
        <v>8</v>
      </c>
      <c r="C27" s="179" t="s">
        <v>146</v>
      </c>
      <c r="D27" s="173" t="s">
        <v>52</v>
      </c>
      <c r="E27" s="174">
        <v>843</v>
      </c>
      <c r="F27" s="174">
        <v>838</v>
      </c>
      <c r="G27" s="174">
        <v>1034</v>
      </c>
      <c r="H27" s="174">
        <v>944</v>
      </c>
      <c r="I27" s="174">
        <v>933</v>
      </c>
      <c r="J27" s="174">
        <v>888</v>
      </c>
      <c r="K27" s="174">
        <v>843</v>
      </c>
      <c r="L27" s="174">
        <v>793</v>
      </c>
      <c r="M27" s="174">
        <v>1079</v>
      </c>
      <c r="N27" s="174">
        <v>1014</v>
      </c>
      <c r="O27" s="174"/>
      <c r="P27" s="174"/>
      <c r="Q27" s="173">
        <f t="shared" si="0"/>
        <v>4732</v>
      </c>
      <c r="R27" s="176">
        <f t="shared" si="1"/>
        <v>189.28</v>
      </c>
      <c r="S27" s="176">
        <f t="shared" si="1"/>
        <v>179.07999999999998</v>
      </c>
      <c r="T27" s="177">
        <f t="shared" si="3"/>
        <v>8.7360000000000131</v>
      </c>
    </row>
    <row r="28" spans="1:20" s="178" customFormat="1" ht="15.6" customHeight="1" x14ac:dyDescent="0.25">
      <c r="A28" s="171">
        <f t="shared" si="2"/>
        <v>16</v>
      </c>
      <c r="B28" s="395">
        <v>9</v>
      </c>
      <c r="C28" s="179" t="s">
        <v>115</v>
      </c>
      <c r="D28" s="173" t="s">
        <v>112</v>
      </c>
      <c r="E28" s="174">
        <v>810</v>
      </c>
      <c r="F28" s="174">
        <v>710</v>
      </c>
      <c r="G28" s="174">
        <v>1042</v>
      </c>
      <c r="H28" s="174">
        <v>852</v>
      </c>
      <c r="I28" s="174">
        <v>817</v>
      </c>
      <c r="J28" s="174">
        <v>682</v>
      </c>
      <c r="K28" s="174">
        <v>941</v>
      </c>
      <c r="L28" s="174">
        <v>781</v>
      </c>
      <c r="M28" s="174">
        <v>994</v>
      </c>
      <c r="N28" s="174">
        <v>839</v>
      </c>
      <c r="O28" s="174">
        <v>1054</v>
      </c>
      <c r="P28" s="174">
        <v>914</v>
      </c>
      <c r="Q28" s="173">
        <f t="shared" si="0"/>
        <v>5658</v>
      </c>
      <c r="R28" s="176">
        <f t="shared" si="1"/>
        <v>188.6</v>
      </c>
      <c r="S28" s="176">
        <f t="shared" si="1"/>
        <v>159.26666666666668</v>
      </c>
      <c r="T28" s="177">
        <f t="shared" si="3"/>
        <v>24.586666666666659</v>
      </c>
    </row>
    <row r="29" spans="1:20" s="178" customFormat="1" ht="15.6" customHeight="1" x14ac:dyDescent="0.25">
      <c r="A29" s="171">
        <f t="shared" si="2"/>
        <v>17</v>
      </c>
      <c r="B29" s="395">
        <v>10</v>
      </c>
      <c r="C29" s="179" t="s">
        <v>124</v>
      </c>
      <c r="D29" s="173" t="s">
        <v>30</v>
      </c>
      <c r="E29" s="174">
        <v>849</v>
      </c>
      <c r="F29" s="174">
        <v>804</v>
      </c>
      <c r="G29" s="174">
        <v>979</v>
      </c>
      <c r="H29" s="174">
        <v>864</v>
      </c>
      <c r="I29" s="174">
        <v>1030</v>
      </c>
      <c r="J29" s="174">
        <v>935</v>
      </c>
      <c r="K29" s="174">
        <v>922</v>
      </c>
      <c r="L29" s="174">
        <v>857</v>
      </c>
      <c r="M29" s="174">
        <v>946</v>
      </c>
      <c r="N29" s="174">
        <v>876</v>
      </c>
      <c r="O29" s="174">
        <v>912</v>
      </c>
      <c r="P29" s="174">
        <v>847</v>
      </c>
      <c r="Q29" s="173">
        <f t="shared" si="0"/>
        <v>5638</v>
      </c>
      <c r="R29" s="176">
        <f t="shared" si="1"/>
        <v>187.93333333333334</v>
      </c>
      <c r="S29" s="176">
        <f t="shared" si="1"/>
        <v>172.76666666666668</v>
      </c>
      <c r="T29" s="177">
        <f t="shared" si="3"/>
        <v>13.786666666666656</v>
      </c>
    </row>
    <row r="30" spans="1:20" s="178" customFormat="1" ht="15.6" customHeight="1" x14ac:dyDescent="0.25">
      <c r="A30" s="171">
        <f t="shared" si="2"/>
        <v>18</v>
      </c>
      <c r="B30" s="395">
        <v>11</v>
      </c>
      <c r="C30" s="179" t="s">
        <v>58</v>
      </c>
      <c r="D30" s="173" t="s">
        <v>54</v>
      </c>
      <c r="E30" s="174">
        <v>885</v>
      </c>
      <c r="F30" s="174">
        <v>840</v>
      </c>
      <c r="G30" s="174">
        <v>1001</v>
      </c>
      <c r="H30" s="174">
        <v>911</v>
      </c>
      <c r="I30" s="174">
        <v>901</v>
      </c>
      <c r="J30" s="174">
        <v>841</v>
      </c>
      <c r="K30" s="174">
        <f>'[1]IV voor'!Y16</f>
        <v>890</v>
      </c>
      <c r="L30" s="174">
        <f>'[1]IV voor'!Z16</f>
        <v>820</v>
      </c>
      <c r="M30" s="174">
        <v>912</v>
      </c>
      <c r="N30" s="174">
        <v>832</v>
      </c>
      <c r="O30" s="175">
        <v>1018</v>
      </c>
      <c r="P30" s="175">
        <v>938</v>
      </c>
      <c r="Q30" s="173">
        <f t="shared" si="0"/>
        <v>5607</v>
      </c>
      <c r="R30" s="176">
        <f t="shared" si="1"/>
        <v>186.9</v>
      </c>
      <c r="S30" s="176">
        <f t="shared" si="1"/>
        <v>172.73333333333332</v>
      </c>
      <c r="T30" s="177">
        <f t="shared" si="3"/>
        <v>13.813333333333345</v>
      </c>
    </row>
    <row r="31" spans="1:20" s="178" customFormat="1" ht="15.6" customHeight="1" x14ac:dyDescent="0.25">
      <c r="A31" s="171">
        <f t="shared" si="2"/>
        <v>19</v>
      </c>
      <c r="B31" s="395"/>
      <c r="C31" s="179" t="s">
        <v>130</v>
      </c>
      <c r="D31" s="173" t="s">
        <v>33</v>
      </c>
      <c r="E31" s="174">
        <v>834</v>
      </c>
      <c r="F31" s="174">
        <v>624</v>
      </c>
      <c r="G31" s="174">
        <v>948</v>
      </c>
      <c r="H31" s="174">
        <v>648</v>
      </c>
      <c r="I31" s="174"/>
      <c r="J31" s="174"/>
      <c r="K31" s="174"/>
      <c r="L31" s="174"/>
      <c r="M31" s="174">
        <v>962</v>
      </c>
      <c r="N31" s="174">
        <v>712</v>
      </c>
      <c r="O31" s="174">
        <v>987</v>
      </c>
      <c r="P31" s="174">
        <v>757</v>
      </c>
      <c r="Q31" s="173">
        <f t="shared" si="0"/>
        <v>3731</v>
      </c>
      <c r="R31" s="176">
        <f t="shared" si="1"/>
        <v>186.55</v>
      </c>
      <c r="S31" s="176">
        <f t="shared" si="1"/>
        <v>137.05000000000001</v>
      </c>
      <c r="T31" s="177">
        <f t="shared" si="3"/>
        <v>42.359999999999992</v>
      </c>
    </row>
    <row r="32" spans="1:20" s="178" customFormat="1" ht="15.6" customHeight="1" x14ac:dyDescent="0.25">
      <c r="A32" s="171">
        <f t="shared" si="2"/>
        <v>20</v>
      </c>
      <c r="B32" s="395"/>
      <c r="C32" s="179" t="s">
        <v>109</v>
      </c>
      <c r="D32" s="173" t="s">
        <v>24</v>
      </c>
      <c r="E32" s="174">
        <v>867</v>
      </c>
      <c r="F32" s="174">
        <v>657</v>
      </c>
      <c r="G32" s="174"/>
      <c r="H32" s="174"/>
      <c r="I32" s="174">
        <v>956</v>
      </c>
      <c r="J32" s="174">
        <v>721</v>
      </c>
      <c r="K32" s="174">
        <v>854</v>
      </c>
      <c r="L32" s="174">
        <v>644</v>
      </c>
      <c r="M32" s="174">
        <v>1052</v>
      </c>
      <c r="N32" s="174">
        <v>782</v>
      </c>
      <c r="O32" s="174"/>
      <c r="P32" s="175"/>
      <c r="Q32" s="173">
        <f t="shared" si="0"/>
        <v>3729</v>
      </c>
      <c r="R32" s="176">
        <f t="shared" si="1"/>
        <v>186.45</v>
      </c>
      <c r="S32" s="176">
        <f t="shared" si="1"/>
        <v>140.19999999999999</v>
      </c>
      <c r="T32" s="177">
        <f t="shared" si="3"/>
        <v>39.840000000000011</v>
      </c>
    </row>
    <row r="33" spans="1:20" s="178" customFormat="1" ht="16.149999999999999" customHeight="1" x14ac:dyDescent="0.25">
      <c r="A33" s="171">
        <f t="shared" si="2"/>
        <v>21</v>
      </c>
      <c r="B33" s="395">
        <v>12</v>
      </c>
      <c r="C33" s="179" t="s">
        <v>121</v>
      </c>
      <c r="D33" s="173" t="s">
        <v>41</v>
      </c>
      <c r="E33" s="174">
        <v>803</v>
      </c>
      <c r="F33" s="174">
        <v>678</v>
      </c>
      <c r="G33" s="174">
        <v>1079</v>
      </c>
      <c r="H33" s="174">
        <v>859</v>
      </c>
      <c r="I33" s="174">
        <v>886</v>
      </c>
      <c r="J33" s="174">
        <v>721</v>
      </c>
      <c r="K33" s="174">
        <v>1003</v>
      </c>
      <c r="L33" s="174">
        <v>843</v>
      </c>
      <c r="M33" s="174">
        <v>975</v>
      </c>
      <c r="N33" s="174">
        <v>835</v>
      </c>
      <c r="O33" s="174">
        <v>840</v>
      </c>
      <c r="P33" s="174">
        <v>710</v>
      </c>
      <c r="Q33" s="173">
        <f t="shared" si="0"/>
        <v>5586</v>
      </c>
      <c r="R33" s="176">
        <f t="shared" si="1"/>
        <v>186.2</v>
      </c>
      <c r="S33" s="176">
        <f t="shared" si="1"/>
        <v>154.86666666666667</v>
      </c>
      <c r="T33" s="177">
        <f t="shared" si="3"/>
        <v>28.106666666666662</v>
      </c>
    </row>
    <row r="34" spans="1:20" s="178" customFormat="1" ht="16.149999999999999" customHeight="1" x14ac:dyDescent="0.25">
      <c r="A34" s="171">
        <f t="shared" si="2"/>
        <v>22</v>
      </c>
      <c r="B34" s="395"/>
      <c r="C34" s="179" t="s">
        <v>192</v>
      </c>
      <c r="D34" s="173" t="s">
        <v>31</v>
      </c>
      <c r="E34" s="174"/>
      <c r="F34" s="174"/>
      <c r="G34" s="174"/>
      <c r="H34" s="174"/>
      <c r="I34" s="174"/>
      <c r="J34" s="174"/>
      <c r="K34" s="174"/>
      <c r="L34" s="174"/>
      <c r="M34" s="174">
        <v>928</v>
      </c>
      <c r="N34" s="174">
        <v>633</v>
      </c>
      <c r="O34" s="174"/>
      <c r="P34" s="174"/>
      <c r="Q34" s="173">
        <f t="shared" si="0"/>
        <v>928</v>
      </c>
      <c r="R34" s="176">
        <f t="shared" si="1"/>
        <v>185.6</v>
      </c>
      <c r="S34" s="176">
        <f t="shared" si="1"/>
        <v>126.6</v>
      </c>
      <c r="T34" s="177">
        <f t="shared" si="3"/>
        <v>50.720000000000006</v>
      </c>
    </row>
    <row r="35" spans="1:20" s="178" customFormat="1" ht="16.149999999999999" customHeight="1" x14ac:dyDescent="0.25">
      <c r="A35" s="171">
        <f t="shared" si="2"/>
        <v>23</v>
      </c>
      <c r="B35" s="395">
        <v>13</v>
      </c>
      <c r="C35" s="179" t="s">
        <v>145</v>
      </c>
      <c r="D35" s="173" t="s">
        <v>52</v>
      </c>
      <c r="E35" s="174">
        <v>953</v>
      </c>
      <c r="F35" s="174">
        <v>813</v>
      </c>
      <c r="G35" s="174">
        <v>898</v>
      </c>
      <c r="H35" s="174">
        <v>788</v>
      </c>
      <c r="I35" s="174">
        <v>936</v>
      </c>
      <c r="J35" s="174">
        <v>816</v>
      </c>
      <c r="K35" s="174">
        <v>906</v>
      </c>
      <c r="L35" s="174">
        <v>791</v>
      </c>
      <c r="M35" s="174">
        <v>918</v>
      </c>
      <c r="N35" s="174">
        <v>798</v>
      </c>
      <c r="O35" s="174">
        <v>945</v>
      </c>
      <c r="P35" s="174">
        <v>825</v>
      </c>
      <c r="Q35" s="173">
        <f t="shared" si="0"/>
        <v>5556</v>
      </c>
      <c r="R35" s="176">
        <f t="shared" si="1"/>
        <v>185.2</v>
      </c>
      <c r="S35" s="176">
        <f t="shared" si="1"/>
        <v>161.03333333333333</v>
      </c>
      <c r="T35" s="177">
        <f t="shared" si="3"/>
        <v>23.173333333333336</v>
      </c>
    </row>
    <row r="36" spans="1:20" s="178" customFormat="1" ht="16.149999999999999" customHeight="1" x14ac:dyDescent="0.25">
      <c r="A36" s="171">
        <f t="shared" si="2"/>
        <v>24</v>
      </c>
      <c r="B36" s="395">
        <v>14</v>
      </c>
      <c r="C36" s="179" t="s">
        <v>150</v>
      </c>
      <c r="D36" s="173" t="s">
        <v>40</v>
      </c>
      <c r="E36" s="174">
        <v>1033</v>
      </c>
      <c r="F36" s="174">
        <v>898</v>
      </c>
      <c r="G36" s="174">
        <v>874</v>
      </c>
      <c r="H36" s="174">
        <v>834</v>
      </c>
      <c r="I36" s="174">
        <v>957</v>
      </c>
      <c r="J36" s="174">
        <v>892</v>
      </c>
      <c r="K36" s="174">
        <v>906</v>
      </c>
      <c r="L36" s="174">
        <v>846</v>
      </c>
      <c r="M36" s="174">
        <v>970</v>
      </c>
      <c r="N36" s="174">
        <v>905</v>
      </c>
      <c r="O36" s="174">
        <v>793</v>
      </c>
      <c r="P36" s="174">
        <v>733</v>
      </c>
      <c r="Q36" s="173">
        <f t="shared" si="0"/>
        <v>5533</v>
      </c>
      <c r="R36" s="176">
        <f t="shared" si="1"/>
        <v>184.43333333333334</v>
      </c>
      <c r="S36" s="176">
        <f t="shared" si="1"/>
        <v>170.26666666666668</v>
      </c>
      <c r="T36" s="177">
        <f t="shared" si="3"/>
        <v>15.786666666666656</v>
      </c>
    </row>
    <row r="37" spans="1:20" s="178" customFormat="1" ht="16.149999999999999" customHeight="1" x14ac:dyDescent="0.25">
      <c r="A37" s="171">
        <f t="shared" si="2"/>
        <v>25</v>
      </c>
      <c r="B37" s="395">
        <v>15</v>
      </c>
      <c r="C37" s="179" t="s">
        <v>126</v>
      </c>
      <c r="D37" s="173" t="s">
        <v>55</v>
      </c>
      <c r="E37" s="174">
        <v>922</v>
      </c>
      <c r="F37" s="174">
        <v>772</v>
      </c>
      <c r="G37" s="174">
        <v>919</v>
      </c>
      <c r="H37" s="174">
        <v>779</v>
      </c>
      <c r="I37" s="174">
        <v>964</v>
      </c>
      <c r="J37" s="174">
        <v>824</v>
      </c>
      <c r="K37" s="174">
        <v>933</v>
      </c>
      <c r="L37" s="174">
        <v>808</v>
      </c>
      <c r="M37" s="174">
        <v>843</v>
      </c>
      <c r="N37" s="174">
        <v>718</v>
      </c>
      <c r="O37" s="174">
        <v>940</v>
      </c>
      <c r="P37" s="174">
        <v>805</v>
      </c>
      <c r="Q37" s="173">
        <f t="shared" si="0"/>
        <v>5521</v>
      </c>
      <c r="R37" s="176">
        <f t="shared" si="1"/>
        <v>184.03333333333333</v>
      </c>
      <c r="S37" s="176">
        <f t="shared" si="1"/>
        <v>156.86666666666667</v>
      </c>
      <c r="T37" s="177">
        <f t="shared" si="3"/>
        <v>26.506666666666661</v>
      </c>
    </row>
    <row r="38" spans="1:20" s="178" customFormat="1" ht="16.149999999999999" customHeight="1" x14ac:dyDescent="0.25">
      <c r="A38" s="171">
        <f t="shared" si="2"/>
        <v>26</v>
      </c>
      <c r="B38" s="395">
        <v>16</v>
      </c>
      <c r="C38" s="179" t="s">
        <v>140</v>
      </c>
      <c r="D38" s="173" t="s">
        <v>42</v>
      </c>
      <c r="E38" s="174">
        <v>970</v>
      </c>
      <c r="F38" s="174">
        <v>935</v>
      </c>
      <c r="G38" s="174">
        <v>819</v>
      </c>
      <c r="H38" s="174">
        <v>809</v>
      </c>
      <c r="I38" s="174">
        <v>989</v>
      </c>
      <c r="J38" s="174">
        <v>929</v>
      </c>
      <c r="K38" s="174">
        <v>863</v>
      </c>
      <c r="L38" s="174">
        <v>818</v>
      </c>
      <c r="M38" s="174"/>
      <c r="N38" s="174"/>
      <c r="O38" s="174">
        <v>954</v>
      </c>
      <c r="P38" s="174">
        <v>894</v>
      </c>
      <c r="Q38" s="173">
        <f t="shared" si="0"/>
        <v>4595</v>
      </c>
      <c r="R38" s="176">
        <f t="shared" si="1"/>
        <v>183.8</v>
      </c>
      <c r="S38" s="176">
        <f t="shared" si="1"/>
        <v>175.4</v>
      </c>
      <c r="T38" s="177">
        <f t="shared" si="3"/>
        <v>11.679999999999996</v>
      </c>
    </row>
    <row r="39" spans="1:20" s="178" customFormat="1" ht="16.149999999999999" customHeight="1" x14ac:dyDescent="0.25">
      <c r="A39" s="171">
        <f t="shared" si="2"/>
        <v>27</v>
      </c>
      <c r="B39" s="395">
        <v>17</v>
      </c>
      <c r="C39" s="179" t="s">
        <v>149</v>
      </c>
      <c r="D39" s="173" t="s">
        <v>27</v>
      </c>
      <c r="E39" s="174">
        <v>963</v>
      </c>
      <c r="F39" s="174">
        <v>783</v>
      </c>
      <c r="G39" s="174">
        <v>855</v>
      </c>
      <c r="H39" s="174">
        <v>720</v>
      </c>
      <c r="I39" s="174"/>
      <c r="J39" s="174"/>
      <c r="K39" s="174">
        <v>886</v>
      </c>
      <c r="L39" s="174">
        <v>726</v>
      </c>
      <c r="M39" s="174">
        <v>992</v>
      </c>
      <c r="N39" s="174">
        <v>827</v>
      </c>
      <c r="O39" s="174">
        <v>889</v>
      </c>
      <c r="P39" s="174">
        <v>739</v>
      </c>
      <c r="Q39" s="173">
        <f t="shared" si="0"/>
        <v>4585</v>
      </c>
      <c r="R39" s="176">
        <f t="shared" si="1"/>
        <v>183.4</v>
      </c>
      <c r="S39" s="176">
        <f t="shared" si="1"/>
        <v>151.80000000000001</v>
      </c>
      <c r="T39" s="177">
        <f t="shared" si="3"/>
        <v>30.559999999999992</v>
      </c>
    </row>
    <row r="40" spans="1:20" s="178" customFormat="1" ht="16.149999999999999" customHeight="1" x14ac:dyDescent="0.25">
      <c r="A40" s="171">
        <f t="shared" si="2"/>
        <v>28</v>
      </c>
      <c r="B40" s="395">
        <v>18</v>
      </c>
      <c r="C40" s="179" t="s">
        <v>142</v>
      </c>
      <c r="D40" s="173" t="s">
        <v>21</v>
      </c>
      <c r="E40" s="174">
        <v>1026</v>
      </c>
      <c r="F40" s="174">
        <v>906</v>
      </c>
      <c r="G40" s="174">
        <v>779</v>
      </c>
      <c r="H40" s="174">
        <v>744</v>
      </c>
      <c r="I40" s="174">
        <v>848</v>
      </c>
      <c r="J40" s="174">
        <v>748</v>
      </c>
      <c r="K40" s="174">
        <v>895</v>
      </c>
      <c r="L40" s="174">
        <v>775</v>
      </c>
      <c r="M40" s="174">
        <v>1033</v>
      </c>
      <c r="N40" s="174">
        <v>908</v>
      </c>
      <c r="O40" s="174"/>
      <c r="P40" s="174"/>
      <c r="Q40" s="173">
        <f t="shared" si="0"/>
        <v>4581</v>
      </c>
      <c r="R40" s="176">
        <f t="shared" si="1"/>
        <v>183.24</v>
      </c>
      <c r="S40" s="176">
        <f t="shared" si="1"/>
        <v>163.24</v>
      </c>
      <c r="T40" s="177">
        <f t="shared" si="3"/>
        <v>21.407999999999994</v>
      </c>
    </row>
    <row r="41" spans="1:20" s="178" customFormat="1" ht="16.149999999999999" customHeight="1" x14ac:dyDescent="0.25">
      <c r="A41" s="171">
        <f t="shared" si="2"/>
        <v>29</v>
      </c>
      <c r="B41" s="395"/>
      <c r="C41" s="179" t="s">
        <v>156</v>
      </c>
      <c r="D41" s="173" t="s">
        <v>31</v>
      </c>
      <c r="E41" s="174"/>
      <c r="F41" s="174"/>
      <c r="G41" s="174">
        <v>967</v>
      </c>
      <c r="H41" s="174">
        <v>667</v>
      </c>
      <c r="I41" s="174"/>
      <c r="J41" s="174"/>
      <c r="K41" s="174">
        <v>862</v>
      </c>
      <c r="L41" s="174">
        <v>637</v>
      </c>
      <c r="M41" s="174"/>
      <c r="N41" s="174"/>
      <c r="O41" s="174"/>
      <c r="P41" s="174"/>
      <c r="Q41" s="173">
        <f t="shared" si="0"/>
        <v>1829</v>
      </c>
      <c r="R41" s="176">
        <f t="shared" si="1"/>
        <v>182.9</v>
      </c>
      <c r="S41" s="176">
        <f t="shared" si="1"/>
        <v>130.4</v>
      </c>
      <c r="T41" s="177">
        <f t="shared" si="3"/>
        <v>47.68</v>
      </c>
    </row>
    <row r="42" spans="1:20" s="178" customFormat="1" ht="16.149999999999999" customHeight="1" x14ac:dyDescent="0.25">
      <c r="A42" s="171">
        <f t="shared" si="2"/>
        <v>30</v>
      </c>
      <c r="B42" s="395">
        <v>19</v>
      </c>
      <c r="C42" s="179" t="s">
        <v>127</v>
      </c>
      <c r="D42" s="173" t="s">
        <v>55</v>
      </c>
      <c r="E42" s="174">
        <v>992</v>
      </c>
      <c r="F42" s="174">
        <v>692</v>
      </c>
      <c r="G42" s="174">
        <v>925</v>
      </c>
      <c r="H42" s="174">
        <v>720</v>
      </c>
      <c r="I42" s="174">
        <v>817</v>
      </c>
      <c r="J42" s="174">
        <v>622</v>
      </c>
      <c r="K42" s="174">
        <v>846</v>
      </c>
      <c r="L42" s="174">
        <v>626</v>
      </c>
      <c r="M42" s="174">
        <v>1007</v>
      </c>
      <c r="N42" s="174">
        <v>777</v>
      </c>
      <c r="O42" s="174">
        <v>899</v>
      </c>
      <c r="P42" s="174">
        <v>689</v>
      </c>
      <c r="Q42" s="173">
        <f t="shared" si="0"/>
        <v>5486</v>
      </c>
      <c r="R42" s="176">
        <f t="shared" si="1"/>
        <v>182.86666666666667</v>
      </c>
      <c r="S42" s="176">
        <f t="shared" si="1"/>
        <v>137.53333333333333</v>
      </c>
      <c r="T42" s="177">
        <f t="shared" si="3"/>
        <v>41.973333333333336</v>
      </c>
    </row>
    <row r="43" spans="1:20" s="178" customFormat="1" ht="16.149999999999999" customHeight="1" x14ac:dyDescent="0.25">
      <c r="A43" s="171">
        <f t="shared" si="2"/>
        <v>31</v>
      </c>
      <c r="B43" s="395">
        <v>20</v>
      </c>
      <c r="C43" s="172" t="s">
        <v>26</v>
      </c>
      <c r="D43" s="173" t="s">
        <v>25</v>
      </c>
      <c r="E43" s="174">
        <v>1028</v>
      </c>
      <c r="F43" s="174">
        <v>773</v>
      </c>
      <c r="G43" s="174">
        <v>1002</v>
      </c>
      <c r="H43" s="174">
        <v>862</v>
      </c>
      <c r="I43" s="174">
        <v>937</v>
      </c>
      <c r="J43" s="174">
        <v>832</v>
      </c>
      <c r="K43" s="174">
        <v>771</v>
      </c>
      <c r="L43" s="174">
        <v>671</v>
      </c>
      <c r="M43" s="174">
        <v>795</v>
      </c>
      <c r="N43" s="174">
        <v>665</v>
      </c>
      <c r="O43" s="175">
        <v>943</v>
      </c>
      <c r="P43" s="175">
        <v>798</v>
      </c>
      <c r="Q43" s="173">
        <f t="shared" si="0"/>
        <v>5476</v>
      </c>
      <c r="R43" s="176">
        <f t="shared" si="1"/>
        <v>182.53333333333333</v>
      </c>
      <c r="S43" s="176">
        <f t="shared" si="1"/>
        <v>153.36666666666667</v>
      </c>
      <c r="T43" s="177">
        <f t="shared" si="3"/>
        <v>29.306666666666661</v>
      </c>
    </row>
    <row r="44" spans="1:20" s="178" customFormat="1" ht="16.149999999999999" customHeight="1" x14ac:dyDescent="0.25">
      <c r="A44" s="171">
        <f t="shared" si="2"/>
        <v>32</v>
      </c>
      <c r="B44" s="395"/>
      <c r="C44" s="179" t="s">
        <v>143</v>
      </c>
      <c r="D44" s="173" t="s">
        <v>21</v>
      </c>
      <c r="E44" s="174">
        <v>848</v>
      </c>
      <c r="F44" s="174">
        <v>843</v>
      </c>
      <c r="G44" s="174"/>
      <c r="H44" s="174"/>
      <c r="I44" s="174"/>
      <c r="J44" s="174"/>
      <c r="K44" s="174">
        <v>926</v>
      </c>
      <c r="L44" s="174">
        <v>841</v>
      </c>
      <c r="M44" s="174">
        <v>1018</v>
      </c>
      <c r="N44" s="174">
        <v>933</v>
      </c>
      <c r="O44" s="174">
        <v>855</v>
      </c>
      <c r="P44" s="174">
        <v>795</v>
      </c>
      <c r="Q44" s="173">
        <f t="shared" si="0"/>
        <v>3647</v>
      </c>
      <c r="R44" s="176">
        <f t="shared" si="1"/>
        <v>182.35</v>
      </c>
      <c r="S44" s="176">
        <f t="shared" si="1"/>
        <v>170.6</v>
      </c>
      <c r="T44" s="177">
        <f t="shared" si="3"/>
        <v>15.520000000000005</v>
      </c>
    </row>
    <row r="45" spans="1:20" s="178" customFormat="1" ht="16.149999999999999" customHeight="1" x14ac:dyDescent="0.25">
      <c r="A45" s="171">
        <f t="shared" si="2"/>
        <v>33</v>
      </c>
      <c r="B45" s="395">
        <v>21</v>
      </c>
      <c r="C45" s="179" t="s">
        <v>120</v>
      </c>
      <c r="D45" s="173" t="s">
        <v>41</v>
      </c>
      <c r="E45" s="174">
        <v>919</v>
      </c>
      <c r="F45" s="174">
        <v>754</v>
      </c>
      <c r="G45" s="174">
        <v>890</v>
      </c>
      <c r="H45" s="174">
        <v>735</v>
      </c>
      <c r="I45" s="174">
        <v>915</v>
      </c>
      <c r="J45" s="174">
        <v>770</v>
      </c>
      <c r="K45" s="174">
        <v>921</v>
      </c>
      <c r="L45" s="174">
        <v>761</v>
      </c>
      <c r="M45" s="174">
        <v>903</v>
      </c>
      <c r="N45" s="174">
        <v>748</v>
      </c>
      <c r="O45" s="174"/>
      <c r="P45" s="174"/>
      <c r="Q45" s="173">
        <f t="shared" si="0"/>
        <v>4548</v>
      </c>
      <c r="R45" s="176">
        <f t="shared" ref="R45:S76" si="4">AVERAGE(E45,G45,I45,K45,M45,O45)/5</f>
        <v>181.92000000000002</v>
      </c>
      <c r="S45" s="176">
        <f t="shared" si="4"/>
        <v>150.72</v>
      </c>
      <c r="T45" s="177">
        <f t="shared" si="3"/>
        <v>31.424000000000003</v>
      </c>
    </row>
    <row r="46" spans="1:20" s="178" customFormat="1" ht="16.149999999999999" customHeight="1" x14ac:dyDescent="0.25">
      <c r="A46" s="171">
        <f t="shared" si="2"/>
        <v>34</v>
      </c>
      <c r="B46" s="395">
        <v>22</v>
      </c>
      <c r="C46" s="179" t="s">
        <v>139</v>
      </c>
      <c r="D46" s="173" t="s">
        <v>42</v>
      </c>
      <c r="E46" s="174">
        <v>921</v>
      </c>
      <c r="F46" s="174">
        <v>691</v>
      </c>
      <c r="G46" s="174">
        <v>879</v>
      </c>
      <c r="H46" s="174">
        <v>674</v>
      </c>
      <c r="I46" s="174">
        <v>921</v>
      </c>
      <c r="J46" s="174">
        <v>706</v>
      </c>
      <c r="K46" s="174">
        <v>924</v>
      </c>
      <c r="L46" s="174">
        <v>714</v>
      </c>
      <c r="M46" s="174">
        <v>905</v>
      </c>
      <c r="N46" s="174">
        <v>700</v>
      </c>
      <c r="O46" s="174">
        <v>900</v>
      </c>
      <c r="P46" s="174">
        <v>700</v>
      </c>
      <c r="Q46" s="173">
        <f t="shared" si="0"/>
        <v>5450</v>
      </c>
      <c r="R46" s="176">
        <f t="shared" si="4"/>
        <v>181.66666666666669</v>
      </c>
      <c r="S46" s="176">
        <f t="shared" si="4"/>
        <v>139.5</v>
      </c>
      <c r="T46" s="177">
        <f t="shared" si="3"/>
        <v>40.400000000000006</v>
      </c>
    </row>
    <row r="47" spans="1:20" s="178" customFormat="1" ht="16.149999999999999" customHeight="1" x14ac:dyDescent="0.25">
      <c r="A47" s="171">
        <f t="shared" si="2"/>
        <v>35</v>
      </c>
      <c r="B47" s="395"/>
      <c r="C47" s="179" t="s">
        <v>161</v>
      </c>
      <c r="D47" s="173" t="s">
        <v>112</v>
      </c>
      <c r="E47" s="174"/>
      <c r="F47" s="174"/>
      <c r="G47" s="174">
        <v>1071</v>
      </c>
      <c r="H47" s="174">
        <v>951</v>
      </c>
      <c r="I47" s="174">
        <v>826</v>
      </c>
      <c r="J47" s="174">
        <v>826</v>
      </c>
      <c r="K47" s="174">
        <v>838</v>
      </c>
      <c r="L47" s="174">
        <v>788</v>
      </c>
      <c r="M47" s="174">
        <v>893</v>
      </c>
      <c r="N47" s="174">
        <v>818</v>
      </c>
      <c r="O47" s="174"/>
      <c r="P47" s="174"/>
      <c r="Q47" s="173">
        <f t="shared" si="0"/>
        <v>3628</v>
      </c>
      <c r="R47" s="176">
        <f t="shared" si="4"/>
        <v>181.4</v>
      </c>
      <c r="S47" s="176">
        <f t="shared" si="4"/>
        <v>169.15</v>
      </c>
      <c r="T47" s="177">
        <f t="shared" si="3"/>
        <v>16.679999999999996</v>
      </c>
    </row>
    <row r="48" spans="1:20" s="178" customFormat="1" ht="16.149999999999999" customHeight="1" x14ac:dyDescent="0.25">
      <c r="A48" s="171">
        <f t="shared" si="2"/>
        <v>36</v>
      </c>
      <c r="B48" s="395"/>
      <c r="C48" s="180" t="s">
        <v>59</v>
      </c>
      <c r="D48" s="173" t="s">
        <v>37</v>
      </c>
      <c r="E48" s="174">
        <v>949</v>
      </c>
      <c r="F48" s="174">
        <v>684</v>
      </c>
      <c r="G48" s="174"/>
      <c r="H48" s="174"/>
      <c r="I48" s="174"/>
      <c r="J48" s="174"/>
      <c r="K48" s="181"/>
      <c r="L48" s="181"/>
      <c r="M48" s="174">
        <v>861</v>
      </c>
      <c r="N48" s="174">
        <v>646</v>
      </c>
      <c r="O48" s="175"/>
      <c r="P48" s="175"/>
      <c r="Q48" s="173">
        <f t="shared" si="0"/>
        <v>1810</v>
      </c>
      <c r="R48" s="176">
        <f t="shared" si="4"/>
        <v>181</v>
      </c>
      <c r="S48" s="176">
        <f t="shared" si="4"/>
        <v>133</v>
      </c>
      <c r="T48" s="177">
        <f t="shared" si="3"/>
        <v>45.6</v>
      </c>
    </row>
    <row r="49" spans="1:20" s="178" customFormat="1" ht="16.149999999999999" customHeight="1" x14ac:dyDescent="0.25">
      <c r="A49" s="171">
        <f t="shared" si="2"/>
        <v>37</v>
      </c>
      <c r="B49" s="395">
        <v>23</v>
      </c>
      <c r="C49" s="179" t="s">
        <v>108</v>
      </c>
      <c r="D49" s="173" t="s">
        <v>31</v>
      </c>
      <c r="E49" s="174">
        <v>993</v>
      </c>
      <c r="F49" s="174">
        <v>813</v>
      </c>
      <c r="G49" s="174">
        <v>879</v>
      </c>
      <c r="H49" s="174">
        <v>769</v>
      </c>
      <c r="I49" s="174">
        <v>833</v>
      </c>
      <c r="J49" s="174">
        <v>708</v>
      </c>
      <c r="K49" s="174">
        <v>940</v>
      </c>
      <c r="L49" s="174">
        <v>790</v>
      </c>
      <c r="M49" s="174">
        <v>832</v>
      </c>
      <c r="N49" s="174">
        <v>687</v>
      </c>
      <c r="O49" s="174">
        <v>947</v>
      </c>
      <c r="P49" s="174">
        <v>792</v>
      </c>
      <c r="Q49" s="173">
        <f t="shared" si="0"/>
        <v>5424</v>
      </c>
      <c r="R49" s="176">
        <f t="shared" si="4"/>
        <v>180.8</v>
      </c>
      <c r="S49" s="176">
        <f t="shared" si="4"/>
        <v>151.96666666666667</v>
      </c>
      <c r="T49" s="177">
        <f t="shared" si="3"/>
        <v>30.426666666666666</v>
      </c>
    </row>
    <row r="50" spans="1:20" s="178" customFormat="1" ht="16.149999999999999" customHeight="1" x14ac:dyDescent="0.25">
      <c r="A50" s="171">
        <f t="shared" si="2"/>
        <v>38</v>
      </c>
      <c r="B50" s="395">
        <v>24</v>
      </c>
      <c r="C50" s="179" t="s">
        <v>136</v>
      </c>
      <c r="D50" s="173" t="s">
        <v>56</v>
      </c>
      <c r="E50" s="174">
        <v>913</v>
      </c>
      <c r="F50" s="174">
        <v>748</v>
      </c>
      <c r="G50" s="174">
        <v>983</v>
      </c>
      <c r="H50" s="174">
        <v>823</v>
      </c>
      <c r="I50" s="174">
        <v>793</v>
      </c>
      <c r="J50" s="174">
        <v>663</v>
      </c>
      <c r="K50" s="174">
        <v>943</v>
      </c>
      <c r="L50" s="174">
        <v>778</v>
      </c>
      <c r="M50" s="174">
        <v>921</v>
      </c>
      <c r="N50" s="174">
        <v>761</v>
      </c>
      <c r="O50" s="174">
        <v>868</v>
      </c>
      <c r="P50" s="174">
        <v>713</v>
      </c>
      <c r="Q50" s="173">
        <f t="shared" si="0"/>
        <v>5421</v>
      </c>
      <c r="R50" s="176">
        <f t="shared" si="4"/>
        <v>180.7</v>
      </c>
      <c r="S50" s="176">
        <f t="shared" si="4"/>
        <v>149.53333333333333</v>
      </c>
      <c r="T50" s="177">
        <f t="shared" si="3"/>
        <v>32.373333333333335</v>
      </c>
    </row>
    <row r="51" spans="1:20" s="178" customFormat="1" ht="16.149999999999999" customHeight="1" x14ac:dyDescent="0.25">
      <c r="A51" s="171">
        <f t="shared" si="2"/>
        <v>39</v>
      </c>
      <c r="B51" s="395">
        <v>25</v>
      </c>
      <c r="C51" s="179" t="s">
        <v>135</v>
      </c>
      <c r="D51" s="173" t="s">
        <v>56</v>
      </c>
      <c r="E51" s="174">
        <v>897</v>
      </c>
      <c r="F51" s="174">
        <v>687</v>
      </c>
      <c r="G51" s="174">
        <v>937</v>
      </c>
      <c r="H51" s="174">
        <v>727</v>
      </c>
      <c r="I51" s="174">
        <v>811</v>
      </c>
      <c r="J51" s="174">
        <v>616</v>
      </c>
      <c r="K51" s="174">
        <v>880</v>
      </c>
      <c r="L51" s="174">
        <v>660</v>
      </c>
      <c r="M51" s="174">
        <v>939</v>
      </c>
      <c r="N51" s="174">
        <v>719</v>
      </c>
      <c r="O51" s="174">
        <v>957</v>
      </c>
      <c r="P51" s="174">
        <v>742</v>
      </c>
      <c r="Q51" s="173">
        <f t="shared" si="0"/>
        <v>5421</v>
      </c>
      <c r="R51" s="176">
        <f t="shared" si="4"/>
        <v>180.7</v>
      </c>
      <c r="S51" s="176">
        <f t="shared" si="4"/>
        <v>138.36666666666667</v>
      </c>
      <c r="T51" s="177">
        <f t="shared" si="3"/>
        <v>41.306666666666665</v>
      </c>
    </row>
    <row r="52" spans="1:20" s="178" customFormat="1" ht="16.149999999999999" customHeight="1" x14ac:dyDescent="0.25">
      <c r="A52" s="171">
        <f t="shared" si="2"/>
        <v>40</v>
      </c>
      <c r="B52" s="395">
        <v>26</v>
      </c>
      <c r="C52" s="179" t="s">
        <v>152</v>
      </c>
      <c r="D52" s="173" t="s">
        <v>40</v>
      </c>
      <c r="E52" s="174">
        <v>794</v>
      </c>
      <c r="F52" s="174">
        <v>679</v>
      </c>
      <c r="G52" s="174">
        <v>955</v>
      </c>
      <c r="H52" s="174">
        <v>740</v>
      </c>
      <c r="I52" s="174">
        <v>1015</v>
      </c>
      <c r="J52" s="174">
        <v>825</v>
      </c>
      <c r="K52" s="174">
        <v>880</v>
      </c>
      <c r="L52" s="174">
        <v>720</v>
      </c>
      <c r="M52" s="174">
        <v>842</v>
      </c>
      <c r="N52" s="174">
        <v>677</v>
      </c>
      <c r="O52" s="174">
        <v>930</v>
      </c>
      <c r="P52" s="174">
        <v>755</v>
      </c>
      <c r="Q52" s="173">
        <f t="shared" si="0"/>
        <v>5416</v>
      </c>
      <c r="R52" s="176">
        <f t="shared" si="4"/>
        <v>180.53333333333333</v>
      </c>
      <c r="S52" s="176">
        <f t="shared" si="4"/>
        <v>146.53333333333333</v>
      </c>
      <c r="T52" s="177">
        <f t="shared" si="3"/>
        <v>34.773333333333333</v>
      </c>
    </row>
    <row r="53" spans="1:20" s="178" customFormat="1" ht="16.149999999999999" customHeight="1" x14ac:dyDescent="0.25">
      <c r="A53" s="171">
        <f t="shared" si="2"/>
        <v>41</v>
      </c>
      <c r="B53" s="395"/>
      <c r="C53" s="179" t="s">
        <v>171</v>
      </c>
      <c r="D53" s="173" t="s">
        <v>54</v>
      </c>
      <c r="E53" s="174"/>
      <c r="F53" s="174"/>
      <c r="G53" s="174">
        <v>905</v>
      </c>
      <c r="H53" s="174">
        <v>755</v>
      </c>
      <c r="I53" s="174">
        <v>881</v>
      </c>
      <c r="J53" s="174">
        <v>726</v>
      </c>
      <c r="K53" s="174">
        <f>'[1]IV voor'!Y15</f>
        <v>878</v>
      </c>
      <c r="L53" s="174">
        <f>'[1]IV voor'!Z15</f>
        <v>708</v>
      </c>
      <c r="M53" s="174"/>
      <c r="N53" s="174"/>
      <c r="O53" s="174">
        <v>943</v>
      </c>
      <c r="P53" s="174">
        <v>768</v>
      </c>
      <c r="Q53" s="173">
        <f t="shared" si="0"/>
        <v>3607</v>
      </c>
      <c r="R53" s="176">
        <f t="shared" si="4"/>
        <v>180.35</v>
      </c>
      <c r="S53" s="176">
        <f t="shared" si="4"/>
        <v>147.85</v>
      </c>
      <c r="T53" s="177">
        <f t="shared" si="3"/>
        <v>33.720000000000006</v>
      </c>
    </row>
    <row r="54" spans="1:20" s="178" customFormat="1" ht="16.149999999999999" customHeight="1" x14ac:dyDescent="0.25">
      <c r="A54" s="171">
        <f t="shared" si="2"/>
        <v>42</v>
      </c>
      <c r="B54" s="395">
        <v>27</v>
      </c>
      <c r="C54" s="179" t="s">
        <v>116</v>
      </c>
      <c r="D54" s="173" t="s">
        <v>92</v>
      </c>
      <c r="E54" s="174">
        <v>929</v>
      </c>
      <c r="F54" s="174">
        <v>644</v>
      </c>
      <c r="G54" s="174"/>
      <c r="H54" s="174"/>
      <c r="I54" s="174">
        <v>871</v>
      </c>
      <c r="J54" s="174">
        <v>626</v>
      </c>
      <c r="K54" s="174">
        <v>801</v>
      </c>
      <c r="L54" s="174">
        <v>551</v>
      </c>
      <c r="M54" s="174">
        <v>942</v>
      </c>
      <c r="N54" s="174">
        <v>667</v>
      </c>
      <c r="O54" s="174">
        <v>961</v>
      </c>
      <c r="P54" s="174">
        <v>701</v>
      </c>
      <c r="Q54" s="173">
        <f t="shared" si="0"/>
        <v>4504</v>
      </c>
      <c r="R54" s="176">
        <f t="shared" si="4"/>
        <v>180.16</v>
      </c>
      <c r="S54" s="176">
        <f t="shared" si="4"/>
        <v>127.55999999999999</v>
      </c>
      <c r="T54" s="177">
        <f t="shared" si="3"/>
        <v>49.952000000000012</v>
      </c>
    </row>
    <row r="55" spans="1:20" s="178" customFormat="1" ht="16.149999999999999" customHeight="1" x14ac:dyDescent="0.25">
      <c r="A55" s="171">
        <f t="shared" si="2"/>
        <v>43</v>
      </c>
      <c r="B55" s="395">
        <v>28</v>
      </c>
      <c r="C55" s="179" t="s">
        <v>164</v>
      </c>
      <c r="D55" s="173" t="s">
        <v>25</v>
      </c>
      <c r="E55" s="174"/>
      <c r="F55" s="174"/>
      <c r="G55" s="174">
        <v>974</v>
      </c>
      <c r="H55" s="174">
        <v>819</v>
      </c>
      <c r="I55" s="174">
        <v>790</v>
      </c>
      <c r="J55" s="174">
        <v>685</v>
      </c>
      <c r="K55" s="174">
        <v>917</v>
      </c>
      <c r="L55" s="174">
        <v>757</v>
      </c>
      <c r="M55" s="174">
        <v>969</v>
      </c>
      <c r="N55" s="174">
        <v>814</v>
      </c>
      <c r="O55" s="174">
        <v>841</v>
      </c>
      <c r="P55" s="174">
        <v>691</v>
      </c>
      <c r="Q55" s="173">
        <f t="shared" si="0"/>
        <v>4491</v>
      </c>
      <c r="R55" s="176">
        <f t="shared" si="4"/>
        <v>179.64000000000001</v>
      </c>
      <c r="S55" s="176">
        <f t="shared" si="4"/>
        <v>150.64000000000001</v>
      </c>
      <c r="T55" s="177">
        <f t="shared" si="3"/>
        <v>31.487999999999989</v>
      </c>
    </row>
    <row r="56" spans="1:20" s="178" customFormat="1" ht="16.149999999999999" customHeight="1" x14ac:dyDescent="0.25">
      <c r="A56" s="171">
        <f t="shared" si="2"/>
        <v>44</v>
      </c>
      <c r="B56" s="395"/>
      <c r="C56" s="179" t="s">
        <v>155</v>
      </c>
      <c r="D56" s="173" t="s">
        <v>31</v>
      </c>
      <c r="E56" s="174"/>
      <c r="F56" s="174"/>
      <c r="G56" s="174">
        <v>898</v>
      </c>
      <c r="H56" s="174">
        <v>623</v>
      </c>
      <c r="I56" s="174"/>
      <c r="J56" s="174"/>
      <c r="K56" s="174"/>
      <c r="L56" s="174"/>
      <c r="M56" s="174"/>
      <c r="N56" s="174"/>
      <c r="O56" s="174"/>
      <c r="P56" s="174"/>
      <c r="Q56" s="173">
        <f t="shared" si="0"/>
        <v>898</v>
      </c>
      <c r="R56" s="176">
        <f t="shared" si="4"/>
        <v>179.6</v>
      </c>
      <c r="S56" s="176">
        <f t="shared" si="4"/>
        <v>124.6</v>
      </c>
      <c r="T56" s="177">
        <f t="shared" si="3"/>
        <v>52.320000000000007</v>
      </c>
    </row>
    <row r="57" spans="1:20" s="178" customFormat="1" ht="16.149999999999999" customHeight="1" x14ac:dyDescent="0.25">
      <c r="A57" s="171">
        <f t="shared" si="2"/>
        <v>45</v>
      </c>
      <c r="B57" s="395">
        <v>29</v>
      </c>
      <c r="C57" s="179" t="s">
        <v>118</v>
      </c>
      <c r="D57" s="173" t="s">
        <v>92</v>
      </c>
      <c r="E57" s="174">
        <v>910</v>
      </c>
      <c r="F57" s="174">
        <v>665</v>
      </c>
      <c r="G57" s="174">
        <v>890</v>
      </c>
      <c r="H57" s="174">
        <v>660</v>
      </c>
      <c r="I57" s="174">
        <v>938</v>
      </c>
      <c r="J57" s="174">
        <v>708</v>
      </c>
      <c r="K57" s="174">
        <v>846</v>
      </c>
      <c r="L57" s="174">
        <v>626</v>
      </c>
      <c r="M57" s="174">
        <v>878</v>
      </c>
      <c r="N57" s="174">
        <v>648</v>
      </c>
      <c r="O57" s="174">
        <v>919</v>
      </c>
      <c r="P57" s="174">
        <v>689</v>
      </c>
      <c r="Q57" s="173">
        <f t="shared" si="0"/>
        <v>5381</v>
      </c>
      <c r="R57" s="176">
        <f t="shared" si="4"/>
        <v>179.36666666666667</v>
      </c>
      <c r="S57" s="176">
        <f t="shared" si="4"/>
        <v>133.19999999999999</v>
      </c>
      <c r="T57" s="177">
        <f t="shared" si="3"/>
        <v>45.440000000000012</v>
      </c>
    </row>
    <row r="58" spans="1:20" s="178" customFormat="1" ht="16.149999999999999" customHeight="1" x14ac:dyDescent="0.25">
      <c r="A58" s="171">
        <f t="shared" si="2"/>
        <v>46</v>
      </c>
      <c r="B58" s="395">
        <v>30</v>
      </c>
      <c r="C58" s="179" t="s">
        <v>159</v>
      </c>
      <c r="D58" s="173" t="s">
        <v>24</v>
      </c>
      <c r="E58" s="174"/>
      <c r="F58" s="174"/>
      <c r="G58" s="174">
        <v>902</v>
      </c>
      <c r="H58" s="174">
        <v>602</v>
      </c>
      <c r="I58" s="174">
        <v>899</v>
      </c>
      <c r="J58" s="174">
        <v>619</v>
      </c>
      <c r="K58" s="174">
        <v>887</v>
      </c>
      <c r="L58" s="174">
        <v>617</v>
      </c>
      <c r="M58" s="174">
        <v>877</v>
      </c>
      <c r="N58" s="174">
        <v>637</v>
      </c>
      <c r="O58" s="174">
        <v>914</v>
      </c>
      <c r="P58" s="174">
        <v>649</v>
      </c>
      <c r="Q58" s="173">
        <f t="shared" si="0"/>
        <v>4479</v>
      </c>
      <c r="R58" s="176">
        <f t="shared" si="4"/>
        <v>179.16</v>
      </c>
      <c r="S58" s="176">
        <f t="shared" si="4"/>
        <v>124.96</v>
      </c>
      <c r="T58" s="177">
        <f t="shared" si="3"/>
        <v>52.032000000000011</v>
      </c>
    </row>
    <row r="59" spans="1:20" s="178" customFormat="1" ht="16.149999999999999" customHeight="1" x14ac:dyDescent="0.25">
      <c r="A59" s="171">
        <f t="shared" si="2"/>
        <v>47</v>
      </c>
      <c r="B59" s="395"/>
      <c r="C59" s="179" t="s">
        <v>170</v>
      </c>
      <c r="D59" s="173" t="s">
        <v>19</v>
      </c>
      <c r="E59" s="174"/>
      <c r="F59" s="174"/>
      <c r="G59" s="174">
        <v>895</v>
      </c>
      <c r="H59" s="174">
        <v>690</v>
      </c>
      <c r="I59" s="174"/>
      <c r="J59" s="174"/>
      <c r="K59" s="174"/>
      <c r="L59" s="174"/>
      <c r="M59" s="174"/>
      <c r="N59" s="174"/>
      <c r="O59" s="174"/>
      <c r="P59" s="174"/>
      <c r="Q59" s="173">
        <f t="shared" si="0"/>
        <v>895</v>
      </c>
      <c r="R59" s="176">
        <f t="shared" si="4"/>
        <v>179</v>
      </c>
      <c r="S59" s="176">
        <f t="shared" si="4"/>
        <v>138</v>
      </c>
      <c r="T59" s="177">
        <f t="shared" si="3"/>
        <v>41.6</v>
      </c>
    </row>
    <row r="60" spans="1:20" s="178" customFormat="1" ht="16.149999999999999" customHeight="1" x14ac:dyDescent="0.25">
      <c r="A60" s="171">
        <f t="shared" si="2"/>
        <v>48</v>
      </c>
      <c r="B60" s="395">
        <v>31</v>
      </c>
      <c r="C60" s="179" t="s">
        <v>96</v>
      </c>
      <c r="D60" s="173" t="s">
        <v>32</v>
      </c>
      <c r="E60" s="174">
        <v>953</v>
      </c>
      <c r="F60" s="174">
        <v>828</v>
      </c>
      <c r="G60" s="174">
        <v>890</v>
      </c>
      <c r="H60" s="174">
        <v>790</v>
      </c>
      <c r="I60" s="174">
        <v>880</v>
      </c>
      <c r="J60" s="174">
        <v>765</v>
      </c>
      <c r="K60" s="174">
        <v>911</v>
      </c>
      <c r="L60" s="174">
        <v>786</v>
      </c>
      <c r="M60" s="174">
        <v>787</v>
      </c>
      <c r="N60" s="174">
        <v>662</v>
      </c>
      <c r="O60" s="174">
        <v>926</v>
      </c>
      <c r="P60" s="174">
        <v>781</v>
      </c>
      <c r="Q60" s="173">
        <f t="shared" si="0"/>
        <v>5347</v>
      </c>
      <c r="R60" s="176">
        <f t="shared" si="4"/>
        <v>178.23333333333332</v>
      </c>
      <c r="S60" s="176">
        <f t="shared" si="4"/>
        <v>153.73333333333332</v>
      </c>
      <c r="T60" s="177">
        <f t="shared" si="3"/>
        <v>29.013333333333346</v>
      </c>
    </row>
    <row r="61" spans="1:20" s="178" customFormat="1" ht="16.149999999999999" customHeight="1" x14ac:dyDescent="0.25">
      <c r="A61" s="171">
        <f t="shared" si="2"/>
        <v>49</v>
      </c>
      <c r="B61" s="395">
        <v>32</v>
      </c>
      <c r="C61" s="179" t="s">
        <v>95</v>
      </c>
      <c r="D61" s="173" t="s">
        <v>32</v>
      </c>
      <c r="E61" s="174">
        <v>853</v>
      </c>
      <c r="F61" s="174">
        <v>663</v>
      </c>
      <c r="G61" s="174">
        <v>877</v>
      </c>
      <c r="H61" s="174">
        <v>647</v>
      </c>
      <c r="I61" s="174">
        <v>897</v>
      </c>
      <c r="J61" s="174">
        <v>662</v>
      </c>
      <c r="K61" s="174"/>
      <c r="L61" s="174"/>
      <c r="M61" s="174">
        <v>958</v>
      </c>
      <c r="N61" s="174">
        <v>723</v>
      </c>
      <c r="O61" s="174">
        <v>868</v>
      </c>
      <c r="P61" s="174">
        <v>648</v>
      </c>
      <c r="Q61" s="173">
        <f t="shared" si="0"/>
        <v>4453</v>
      </c>
      <c r="R61" s="176">
        <f t="shared" si="4"/>
        <v>178.12</v>
      </c>
      <c r="S61" s="176">
        <f t="shared" si="4"/>
        <v>133.72</v>
      </c>
      <c r="T61" s="177">
        <f t="shared" si="3"/>
        <v>45.024000000000001</v>
      </c>
    </row>
    <row r="62" spans="1:20" s="178" customFormat="1" ht="16.149999999999999" customHeight="1" x14ac:dyDescent="0.25">
      <c r="A62" s="171">
        <f t="shared" si="2"/>
        <v>50</v>
      </c>
      <c r="B62" s="395">
        <v>33</v>
      </c>
      <c r="C62" s="179" t="s">
        <v>101</v>
      </c>
      <c r="D62" s="173" t="s">
        <v>34</v>
      </c>
      <c r="E62" s="174">
        <v>965</v>
      </c>
      <c r="F62" s="174">
        <v>735</v>
      </c>
      <c r="G62" s="174">
        <v>814</v>
      </c>
      <c r="H62" s="174">
        <v>644</v>
      </c>
      <c r="I62" s="174">
        <v>865</v>
      </c>
      <c r="J62" s="174">
        <v>655</v>
      </c>
      <c r="K62" s="174">
        <v>952</v>
      </c>
      <c r="L62" s="174">
        <v>732</v>
      </c>
      <c r="M62" s="174">
        <v>888</v>
      </c>
      <c r="N62" s="174">
        <v>683</v>
      </c>
      <c r="O62" s="174">
        <v>856</v>
      </c>
      <c r="P62" s="174">
        <v>646</v>
      </c>
      <c r="Q62" s="173">
        <f t="shared" si="0"/>
        <v>5340</v>
      </c>
      <c r="R62" s="176">
        <f t="shared" si="4"/>
        <v>178</v>
      </c>
      <c r="S62" s="176">
        <f t="shared" si="4"/>
        <v>136.5</v>
      </c>
      <c r="T62" s="177">
        <f t="shared" si="3"/>
        <v>42.800000000000004</v>
      </c>
    </row>
    <row r="63" spans="1:20" s="178" customFormat="1" ht="16.149999999999999" customHeight="1" x14ac:dyDescent="0.25">
      <c r="A63" s="171">
        <f t="shared" si="2"/>
        <v>51</v>
      </c>
      <c r="B63" s="395"/>
      <c r="C63" s="172" t="s">
        <v>182</v>
      </c>
      <c r="D63" s="173" t="s">
        <v>35</v>
      </c>
      <c r="E63" s="174"/>
      <c r="F63" s="174"/>
      <c r="G63" s="174"/>
      <c r="H63" s="174"/>
      <c r="I63" s="174">
        <v>843</v>
      </c>
      <c r="J63" s="174">
        <v>628</v>
      </c>
      <c r="K63" s="174">
        <v>921</v>
      </c>
      <c r="L63" s="174">
        <v>661</v>
      </c>
      <c r="M63" s="174">
        <v>883</v>
      </c>
      <c r="N63" s="174">
        <v>638</v>
      </c>
      <c r="O63" s="175">
        <v>910</v>
      </c>
      <c r="P63" s="175">
        <v>665</v>
      </c>
      <c r="Q63" s="173">
        <f t="shared" si="0"/>
        <v>3557</v>
      </c>
      <c r="R63" s="176">
        <f t="shared" si="4"/>
        <v>177.85</v>
      </c>
      <c r="S63" s="176">
        <f t="shared" si="4"/>
        <v>129.6</v>
      </c>
      <c r="T63" s="177">
        <f t="shared" si="3"/>
        <v>48.320000000000007</v>
      </c>
    </row>
    <row r="64" spans="1:20" s="178" customFormat="1" ht="16.149999999999999" customHeight="1" x14ac:dyDescent="0.25">
      <c r="A64" s="171">
        <f t="shared" si="2"/>
        <v>52</v>
      </c>
      <c r="B64" s="395"/>
      <c r="C64" s="179" t="s">
        <v>28</v>
      </c>
      <c r="D64" s="173" t="s">
        <v>54</v>
      </c>
      <c r="E64" s="174">
        <v>972</v>
      </c>
      <c r="F64" s="174">
        <v>722</v>
      </c>
      <c r="G64" s="174"/>
      <c r="H64" s="174"/>
      <c r="I64" s="174"/>
      <c r="J64" s="174"/>
      <c r="K64" s="174"/>
      <c r="L64" s="174"/>
      <c r="M64" s="174">
        <v>805</v>
      </c>
      <c r="N64" s="174">
        <v>625</v>
      </c>
      <c r="O64" s="175"/>
      <c r="P64" s="175"/>
      <c r="Q64" s="173">
        <f t="shared" si="0"/>
        <v>1777</v>
      </c>
      <c r="R64" s="176">
        <f t="shared" si="4"/>
        <v>177.7</v>
      </c>
      <c r="S64" s="176">
        <f t="shared" si="4"/>
        <v>134.69999999999999</v>
      </c>
      <c r="T64" s="177">
        <f t="shared" si="3"/>
        <v>44.240000000000009</v>
      </c>
    </row>
    <row r="65" spans="1:20" s="178" customFormat="1" ht="16.149999999999999" customHeight="1" x14ac:dyDescent="0.25">
      <c r="A65" s="171">
        <f t="shared" si="2"/>
        <v>53</v>
      </c>
      <c r="B65" s="395">
        <v>34</v>
      </c>
      <c r="C65" s="179" t="s">
        <v>44</v>
      </c>
      <c r="D65" s="173" t="s">
        <v>43</v>
      </c>
      <c r="E65" s="174">
        <v>801</v>
      </c>
      <c r="F65" s="174">
        <v>501</v>
      </c>
      <c r="G65" s="174">
        <v>912</v>
      </c>
      <c r="H65" s="174">
        <v>612</v>
      </c>
      <c r="I65" s="174">
        <v>873</v>
      </c>
      <c r="J65" s="174">
        <v>573</v>
      </c>
      <c r="K65" s="174">
        <v>854</v>
      </c>
      <c r="L65" s="174">
        <v>554</v>
      </c>
      <c r="M65" s="174">
        <v>879</v>
      </c>
      <c r="N65" s="174">
        <v>579</v>
      </c>
      <c r="O65" s="175">
        <v>1000</v>
      </c>
      <c r="P65" s="175">
        <v>700</v>
      </c>
      <c r="Q65" s="173">
        <f t="shared" si="0"/>
        <v>5319</v>
      </c>
      <c r="R65" s="176">
        <f t="shared" si="4"/>
        <v>177.3</v>
      </c>
      <c r="S65" s="176">
        <f t="shared" si="4"/>
        <v>117.3</v>
      </c>
      <c r="T65" s="177">
        <f t="shared" si="3"/>
        <v>58.160000000000004</v>
      </c>
    </row>
    <row r="66" spans="1:20" s="178" customFormat="1" ht="16.149999999999999" customHeight="1" x14ac:dyDescent="0.25">
      <c r="A66" s="171">
        <f t="shared" si="2"/>
        <v>54</v>
      </c>
      <c r="B66" s="395">
        <v>35</v>
      </c>
      <c r="C66" s="179" t="s">
        <v>110</v>
      </c>
      <c r="D66" s="173" t="s">
        <v>24</v>
      </c>
      <c r="E66" s="174">
        <v>906</v>
      </c>
      <c r="F66" s="174">
        <v>661</v>
      </c>
      <c r="G66" s="174">
        <v>877</v>
      </c>
      <c r="H66" s="174">
        <v>647</v>
      </c>
      <c r="I66" s="174">
        <v>861</v>
      </c>
      <c r="J66" s="174">
        <v>626</v>
      </c>
      <c r="K66" s="174">
        <v>899</v>
      </c>
      <c r="L66" s="174">
        <v>654</v>
      </c>
      <c r="M66" s="174">
        <v>871</v>
      </c>
      <c r="N66" s="174">
        <v>651</v>
      </c>
      <c r="O66" s="175"/>
      <c r="P66" s="175"/>
      <c r="Q66" s="173">
        <f t="shared" si="0"/>
        <v>4414</v>
      </c>
      <c r="R66" s="176">
        <f t="shared" si="4"/>
        <v>176.56</v>
      </c>
      <c r="S66" s="176">
        <f t="shared" si="4"/>
        <v>129.56</v>
      </c>
      <c r="T66" s="177">
        <f t="shared" si="3"/>
        <v>48.352000000000004</v>
      </c>
    </row>
    <row r="67" spans="1:20" s="178" customFormat="1" ht="16.149999999999999" customHeight="1" x14ac:dyDescent="0.25">
      <c r="A67" s="171">
        <f t="shared" si="2"/>
        <v>55</v>
      </c>
      <c r="B67" s="395"/>
      <c r="C67" s="179" t="s">
        <v>107</v>
      </c>
      <c r="D67" s="173" t="s">
        <v>31</v>
      </c>
      <c r="E67" s="174">
        <v>868</v>
      </c>
      <c r="F67" s="174">
        <v>568</v>
      </c>
      <c r="G67" s="174"/>
      <c r="H67" s="174"/>
      <c r="I67" s="174">
        <v>889</v>
      </c>
      <c r="J67" s="174">
        <v>589</v>
      </c>
      <c r="K67" s="174"/>
      <c r="L67" s="174"/>
      <c r="M67" s="174"/>
      <c r="N67" s="174"/>
      <c r="O67" s="174"/>
      <c r="P67" s="174"/>
      <c r="Q67" s="173">
        <f t="shared" si="0"/>
        <v>1757</v>
      </c>
      <c r="R67" s="176">
        <f t="shared" si="4"/>
        <v>175.7</v>
      </c>
      <c r="S67" s="176">
        <f t="shared" si="4"/>
        <v>115.7</v>
      </c>
      <c r="T67" s="177">
        <f t="shared" si="3"/>
        <v>59.44</v>
      </c>
    </row>
    <row r="68" spans="1:20" s="178" customFormat="1" ht="16.149999999999999" customHeight="1" x14ac:dyDescent="0.25">
      <c r="A68" s="171">
        <f t="shared" si="2"/>
        <v>56</v>
      </c>
      <c r="B68" s="395">
        <v>36</v>
      </c>
      <c r="C68" s="172" t="s">
        <v>46</v>
      </c>
      <c r="D68" s="173" t="s">
        <v>43</v>
      </c>
      <c r="E68" s="174">
        <v>870</v>
      </c>
      <c r="F68" s="174">
        <v>570</v>
      </c>
      <c r="G68" s="174">
        <v>899</v>
      </c>
      <c r="H68" s="174">
        <v>599</v>
      </c>
      <c r="I68" s="174">
        <v>852</v>
      </c>
      <c r="J68" s="174">
        <v>562</v>
      </c>
      <c r="K68" s="174">
        <v>882</v>
      </c>
      <c r="L68" s="174">
        <v>582</v>
      </c>
      <c r="M68" s="174">
        <v>862</v>
      </c>
      <c r="N68" s="174">
        <v>567</v>
      </c>
      <c r="O68" s="175">
        <v>891</v>
      </c>
      <c r="P68" s="175">
        <v>591</v>
      </c>
      <c r="Q68" s="173">
        <f t="shared" si="0"/>
        <v>5256</v>
      </c>
      <c r="R68" s="176">
        <f t="shared" si="4"/>
        <v>175.2</v>
      </c>
      <c r="S68" s="176">
        <f t="shared" si="4"/>
        <v>115.7</v>
      </c>
      <c r="T68" s="177">
        <f t="shared" si="3"/>
        <v>59.44</v>
      </c>
    </row>
    <row r="69" spans="1:20" s="178" customFormat="1" ht="16.149999999999999" customHeight="1" x14ac:dyDescent="0.25">
      <c r="A69" s="171">
        <f t="shared" si="2"/>
        <v>57</v>
      </c>
      <c r="B69" s="395"/>
      <c r="C69" s="180" t="s">
        <v>83</v>
      </c>
      <c r="D69" s="173" t="s">
        <v>25</v>
      </c>
      <c r="E69" s="174">
        <v>866</v>
      </c>
      <c r="F69" s="174">
        <v>566</v>
      </c>
      <c r="G69" s="174"/>
      <c r="H69" s="174"/>
      <c r="I69" s="174"/>
      <c r="J69" s="174"/>
      <c r="K69" s="174"/>
      <c r="L69" s="174"/>
      <c r="M69" s="174"/>
      <c r="N69" s="174"/>
      <c r="O69" s="175"/>
      <c r="P69" s="175"/>
      <c r="Q69" s="173">
        <f t="shared" si="0"/>
        <v>866</v>
      </c>
      <c r="R69" s="176">
        <f t="shared" si="4"/>
        <v>173.2</v>
      </c>
      <c r="S69" s="176">
        <f t="shared" si="4"/>
        <v>113.2</v>
      </c>
      <c r="T69" s="177">
        <f t="shared" si="3"/>
        <v>60</v>
      </c>
    </row>
    <row r="70" spans="1:20" s="178" customFormat="1" ht="16.149999999999999" customHeight="1" x14ac:dyDescent="0.25">
      <c r="A70" s="171">
        <f t="shared" si="2"/>
        <v>58</v>
      </c>
      <c r="B70" s="395"/>
      <c r="C70" s="179" t="s">
        <v>106</v>
      </c>
      <c r="D70" s="173" t="s">
        <v>31</v>
      </c>
      <c r="E70" s="174">
        <v>851</v>
      </c>
      <c r="F70" s="174">
        <v>551</v>
      </c>
      <c r="G70" s="174"/>
      <c r="H70" s="174"/>
      <c r="I70" s="174"/>
      <c r="J70" s="174"/>
      <c r="K70" s="174"/>
      <c r="L70" s="174"/>
      <c r="M70" s="174"/>
      <c r="N70" s="174"/>
      <c r="O70" s="175"/>
      <c r="P70" s="175"/>
      <c r="Q70" s="173">
        <f t="shared" si="0"/>
        <v>851</v>
      </c>
      <c r="R70" s="176">
        <f t="shared" si="4"/>
        <v>170.2</v>
      </c>
      <c r="S70" s="176">
        <f t="shared" si="4"/>
        <v>110.2</v>
      </c>
      <c r="T70" s="177">
        <f t="shared" si="3"/>
        <v>60</v>
      </c>
    </row>
    <row r="71" spans="1:20" s="178" customFormat="1" ht="16.149999999999999" customHeight="1" x14ac:dyDescent="0.25">
      <c r="A71" s="171">
        <f t="shared" si="2"/>
        <v>59</v>
      </c>
      <c r="B71" s="395"/>
      <c r="C71" s="179" t="s">
        <v>111</v>
      </c>
      <c r="D71" s="173" t="s">
        <v>24</v>
      </c>
      <c r="E71" s="174">
        <v>885</v>
      </c>
      <c r="F71" s="174">
        <v>585</v>
      </c>
      <c r="G71" s="174">
        <v>765</v>
      </c>
      <c r="H71" s="174">
        <v>475</v>
      </c>
      <c r="I71" s="174"/>
      <c r="J71" s="174"/>
      <c r="K71" s="174"/>
      <c r="L71" s="174"/>
      <c r="M71" s="174"/>
      <c r="N71" s="174"/>
      <c r="O71" s="175">
        <v>899</v>
      </c>
      <c r="P71" s="175">
        <v>599</v>
      </c>
      <c r="Q71" s="173">
        <f t="shared" si="0"/>
        <v>2549</v>
      </c>
      <c r="R71" s="176">
        <f t="shared" si="4"/>
        <v>169.93333333333334</v>
      </c>
      <c r="S71" s="176">
        <f t="shared" si="4"/>
        <v>110.6</v>
      </c>
      <c r="T71" s="177">
        <f t="shared" si="3"/>
        <v>60</v>
      </c>
    </row>
    <row r="72" spans="1:20" s="178" customFormat="1" ht="16.149999999999999" customHeight="1" x14ac:dyDescent="0.25">
      <c r="A72" s="171">
        <f t="shared" si="2"/>
        <v>60</v>
      </c>
      <c r="B72" s="395"/>
      <c r="C72" s="179" t="s">
        <v>36</v>
      </c>
      <c r="D72" s="173" t="s">
        <v>35</v>
      </c>
      <c r="E72" s="174">
        <v>936</v>
      </c>
      <c r="F72" s="174">
        <v>691</v>
      </c>
      <c r="G72" s="174"/>
      <c r="H72" s="174"/>
      <c r="I72" s="174">
        <v>760</v>
      </c>
      <c r="J72" s="174">
        <v>555</v>
      </c>
      <c r="K72" s="174"/>
      <c r="L72" s="174"/>
      <c r="M72" s="174"/>
      <c r="N72" s="174"/>
      <c r="O72" s="175"/>
      <c r="P72" s="175"/>
      <c r="Q72" s="173">
        <f t="shared" si="0"/>
        <v>1696</v>
      </c>
      <c r="R72" s="176">
        <f t="shared" si="4"/>
        <v>169.6</v>
      </c>
      <c r="S72" s="176">
        <f t="shared" si="4"/>
        <v>124.6</v>
      </c>
      <c r="T72" s="177">
        <f t="shared" si="3"/>
        <v>52.320000000000007</v>
      </c>
    </row>
    <row r="73" spans="1:20" s="178" customFormat="1" ht="16.149999999999999" customHeight="1" x14ac:dyDescent="0.25">
      <c r="A73" s="171">
        <f t="shared" si="2"/>
        <v>61</v>
      </c>
      <c r="B73" s="395"/>
      <c r="C73" s="179" t="s">
        <v>185</v>
      </c>
      <c r="D73" s="173" t="s">
        <v>22</v>
      </c>
      <c r="E73" s="174"/>
      <c r="F73" s="174"/>
      <c r="G73" s="174"/>
      <c r="H73" s="174"/>
      <c r="I73" s="174"/>
      <c r="J73" s="174"/>
      <c r="K73" s="174">
        <v>837</v>
      </c>
      <c r="L73" s="174">
        <v>537</v>
      </c>
      <c r="M73" s="174">
        <v>845</v>
      </c>
      <c r="N73" s="174">
        <v>545</v>
      </c>
      <c r="O73" s="174"/>
      <c r="P73" s="174"/>
      <c r="Q73" s="173">
        <f t="shared" si="0"/>
        <v>1682</v>
      </c>
      <c r="R73" s="176">
        <f t="shared" si="4"/>
        <v>168.2</v>
      </c>
      <c r="S73" s="176">
        <f t="shared" si="4"/>
        <v>108.2</v>
      </c>
      <c r="T73" s="177">
        <f t="shared" si="3"/>
        <v>60</v>
      </c>
    </row>
    <row r="74" spans="1:20" s="178" customFormat="1" ht="16.149999999999999" customHeight="1" x14ac:dyDescent="0.25">
      <c r="A74" s="171">
        <f t="shared" si="2"/>
        <v>62</v>
      </c>
      <c r="B74" s="395"/>
      <c r="C74" s="179" t="s">
        <v>205</v>
      </c>
      <c r="D74" s="173" t="s">
        <v>31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>
        <v>832</v>
      </c>
      <c r="P74" s="174">
        <v>612</v>
      </c>
      <c r="Q74" s="173">
        <f t="shared" si="0"/>
        <v>832</v>
      </c>
      <c r="R74" s="176">
        <f t="shared" si="4"/>
        <v>166.4</v>
      </c>
      <c r="S74" s="176">
        <f t="shared" si="4"/>
        <v>122.4</v>
      </c>
      <c r="T74" s="177">
        <f t="shared" si="3"/>
        <v>54.08</v>
      </c>
    </row>
    <row r="75" spans="1:20" s="178" customFormat="1" ht="16.149999999999999" customHeight="1" x14ac:dyDescent="0.25">
      <c r="A75" s="171">
        <f t="shared" si="2"/>
        <v>63</v>
      </c>
      <c r="B75" s="395"/>
      <c r="C75" s="179" t="s">
        <v>174</v>
      </c>
      <c r="D75" s="173" t="s">
        <v>33</v>
      </c>
      <c r="E75" s="174"/>
      <c r="F75" s="174"/>
      <c r="G75" s="174"/>
      <c r="H75" s="174"/>
      <c r="I75" s="174">
        <v>695</v>
      </c>
      <c r="J75" s="174">
        <v>600</v>
      </c>
      <c r="K75" s="174">
        <v>899</v>
      </c>
      <c r="L75" s="174">
        <v>619</v>
      </c>
      <c r="M75" s="174">
        <v>887</v>
      </c>
      <c r="N75" s="174">
        <v>617</v>
      </c>
      <c r="O75" s="174"/>
      <c r="P75" s="174"/>
      <c r="Q75" s="173">
        <f t="shared" si="0"/>
        <v>2481</v>
      </c>
      <c r="R75" s="176">
        <f t="shared" si="4"/>
        <v>165.4</v>
      </c>
      <c r="S75" s="176">
        <f t="shared" si="4"/>
        <v>122.4</v>
      </c>
      <c r="T75" s="177">
        <f t="shared" si="3"/>
        <v>54.08</v>
      </c>
    </row>
    <row r="76" spans="1:20" s="178" customFormat="1" ht="16.149999999999999" customHeight="1" x14ac:dyDescent="0.25">
      <c r="A76" s="171">
        <f t="shared" si="2"/>
        <v>64</v>
      </c>
      <c r="B76" s="395"/>
      <c r="C76" s="179" t="s">
        <v>158</v>
      </c>
      <c r="D76" s="173" t="s">
        <v>27</v>
      </c>
      <c r="E76" s="174"/>
      <c r="F76" s="174"/>
      <c r="G76" s="174">
        <v>822</v>
      </c>
      <c r="H76" s="174">
        <v>637</v>
      </c>
      <c r="I76" s="174"/>
      <c r="J76" s="174"/>
      <c r="K76" s="174"/>
      <c r="L76" s="174"/>
      <c r="M76" s="174"/>
      <c r="N76" s="174"/>
      <c r="O76" s="174"/>
      <c r="P76" s="174"/>
      <c r="Q76" s="173">
        <f t="shared" si="0"/>
        <v>822</v>
      </c>
      <c r="R76" s="176">
        <f t="shared" si="4"/>
        <v>164.4</v>
      </c>
      <c r="S76" s="176">
        <f t="shared" si="4"/>
        <v>127.4</v>
      </c>
      <c r="T76" s="177">
        <f t="shared" si="3"/>
        <v>50.08</v>
      </c>
    </row>
    <row r="77" spans="1:20" s="178" customFormat="1" ht="16.149999999999999" customHeight="1" x14ac:dyDescent="0.25">
      <c r="A77" s="171">
        <f t="shared" si="2"/>
        <v>65</v>
      </c>
      <c r="B77" s="395"/>
      <c r="C77" s="179" t="s">
        <v>114</v>
      </c>
      <c r="D77" s="173" t="s">
        <v>112</v>
      </c>
      <c r="E77" s="174">
        <v>800</v>
      </c>
      <c r="F77" s="174">
        <v>745</v>
      </c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3">
        <f t="shared" ref="Q77:Q83" si="5">SUM(E77,G77,I77,K77,M77,O77)</f>
        <v>800</v>
      </c>
      <c r="R77" s="176">
        <f t="shared" ref="R77:S83" si="6">AVERAGE(E77,G77,I77,K77,M77,O77)/5</f>
        <v>160</v>
      </c>
      <c r="S77" s="176">
        <f t="shared" si="6"/>
        <v>149</v>
      </c>
      <c r="T77" s="177">
        <f t="shared" si="3"/>
        <v>32.800000000000004</v>
      </c>
    </row>
    <row r="78" spans="1:20" s="178" customFormat="1" ht="16.149999999999999" customHeight="1" x14ac:dyDescent="0.25">
      <c r="A78" s="171">
        <f t="shared" si="2"/>
        <v>66</v>
      </c>
      <c r="B78" s="395"/>
      <c r="C78" s="179" t="s">
        <v>167</v>
      </c>
      <c r="D78" s="173" t="s">
        <v>92</v>
      </c>
      <c r="E78" s="174"/>
      <c r="F78" s="174"/>
      <c r="G78" s="174">
        <v>796</v>
      </c>
      <c r="H78" s="174">
        <v>716</v>
      </c>
      <c r="I78" s="174"/>
      <c r="J78" s="174"/>
      <c r="K78" s="174"/>
      <c r="L78" s="174"/>
      <c r="M78" s="174"/>
      <c r="N78" s="174"/>
      <c r="O78" s="174"/>
      <c r="P78" s="174"/>
      <c r="Q78" s="173">
        <f t="shared" si="5"/>
        <v>796</v>
      </c>
      <c r="R78" s="176">
        <f t="shared" si="6"/>
        <v>159.19999999999999</v>
      </c>
      <c r="S78" s="176">
        <f t="shared" si="6"/>
        <v>143.19999999999999</v>
      </c>
      <c r="T78" s="177">
        <f t="shared" si="3"/>
        <v>37.440000000000012</v>
      </c>
    </row>
    <row r="79" spans="1:20" s="178" customFormat="1" ht="16.149999999999999" customHeight="1" x14ac:dyDescent="0.25">
      <c r="A79" s="171">
        <f t="shared" ref="A79:A83" si="7">A78+1</f>
        <v>67</v>
      </c>
      <c r="B79" s="395"/>
      <c r="C79" s="179" t="s">
        <v>201</v>
      </c>
      <c r="D79" s="173" t="s">
        <v>43</v>
      </c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>
        <v>788</v>
      </c>
      <c r="P79" s="174">
        <v>488</v>
      </c>
      <c r="Q79" s="173">
        <f t="shared" si="5"/>
        <v>788</v>
      </c>
      <c r="R79" s="176">
        <f t="shared" si="6"/>
        <v>157.6</v>
      </c>
      <c r="S79" s="176">
        <f t="shared" si="6"/>
        <v>97.6</v>
      </c>
      <c r="T79" s="177">
        <f t="shared" si="3"/>
        <v>60</v>
      </c>
    </row>
    <row r="80" spans="1:20" s="178" customFormat="1" ht="16.149999999999999" customHeight="1" x14ac:dyDescent="0.25">
      <c r="A80" s="171">
        <f t="shared" si="7"/>
        <v>68</v>
      </c>
      <c r="B80" s="395"/>
      <c r="C80" s="179" t="s">
        <v>176</v>
      </c>
      <c r="D80" s="173" t="s">
        <v>27</v>
      </c>
      <c r="E80" s="174"/>
      <c r="F80" s="174"/>
      <c r="G80" s="174"/>
      <c r="H80" s="174"/>
      <c r="I80" s="174">
        <v>776</v>
      </c>
      <c r="J80" s="174">
        <v>711</v>
      </c>
      <c r="K80" s="174"/>
      <c r="L80" s="174"/>
      <c r="M80" s="174"/>
      <c r="N80" s="174"/>
      <c r="O80" s="174"/>
      <c r="P80" s="174"/>
      <c r="Q80" s="173">
        <f t="shared" si="5"/>
        <v>776</v>
      </c>
      <c r="R80" s="176">
        <f t="shared" si="6"/>
        <v>155.19999999999999</v>
      </c>
      <c r="S80" s="176">
        <f t="shared" si="6"/>
        <v>142.19999999999999</v>
      </c>
      <c r="T80" s="177">
        <f t="shared" si="3"/>
        <v>38.240000000000009</v>
      </c>
    </row>
    <row r="81" spans="1:20" s="178" customFormat="1" ht="16.149999999999999" customHeight="1" x14ac:dyDescent="0.25">
      <c r="A81" s="171">
        <f t="shared" si="7"/>
        <v>69</v>
      </c>
      <c r="B81" s="395">
        <v>37</v>
      </c>
      <c r="C81" s="179" t="s">
        <v>84</v>
      </c>
      <c r="D81" s="173" t="s">
        <v>22</v>
      </c>
      <c r="E81" s="174">
        <v>607</v>
      </c>
      <c r="F81" s="174">
        <v>307</v>
      </c>
      <c r="G81" s="174">
        <v>682</v>
      </c>
      <c r="H81" s="174">
        <v>382</v>
      </c>
      <c r="I81" s="174">
        <v>758</v>
      </c>
      <c r="J81" s="174">
        <v>458</v>
      </c>
      <c r="K81" s="174">
        <v>812</v>
      </c>
      <c r="L81" s="174">
        <v>512</v>
      </c>
      <c r="M81" s="174">
        <v>873</v>
      </c>
      <c r="N81" s="174">
        <v>573</v>
      </c>
      <c r="O81" s="174">
        <v>855</v>
      </c>
      <c r="P81" s="174">
        <v>555</v>
      </c>
      <c r="Q81" s="173">
        <f t="shared" si="5"/>
        <v>4587</v>
      </c>
      <c r="R81" s="176">
        <f t="shared" si="6"/>
        <v>152.9</v>
      </c>
      <c r="S81" s="176">
        <f t="shared" si="6"/>
        <v>92.9</v>
      </c>
      <c r="T81" s="177">
        <f t="shared" si="3"/>
        <v>60</v>
      </c>
    </row>
    <row r="82" spans="1:20" s="178" customFormat="1" ht="15.75" x14ac:dyDescent="0.25">
      <c r="A82" s="171">
        <f t="shared" si="7"/>
        <v>70</v>
      </c>
      <c r="B82" s="395"/>
      <c r="C82" s="179" t="s">
        <v>163</v>
      </c>
      <c r="D82" s="173" t="s">
        <v>22</v>
      </c>
      <c r="E82" s="174"/>
      <c r="F82" s="174"/>
      <c r="G82" s="174">
        <v>678</v>
      </c>
      <c r="H82" s="174">
        <v>378</v>
      </c>
      <c r="I82" s="174"/>
      <c r="J82" s="174"/>
      <c r="K82" s="174"/>
      <c r="L82" s="174"/>
      <c r="M82" s="174"/>
      <c r="N82" s="174"/>
      <c r="O82" s="174"/>
      <c r="P82" s="174"/>
      <c r="Q82" s="173">
        <f t="shared" si="5"/>
        <v>678</v>
      </c>
      <c r="R82" s="176">
        <f t="shared" si="6"/>
        <v>135.6</v>
      </c>
      <c r="S82" s="176">
        <f t="shared" si="6"/>
        <v>75.599999999999994</v>
      </c>
      <c r="T82" s="177">
        <f t="shared" ref="T82:T83" si="8">IF((190-S82)*0.8&gt;60,60,(190-S82)*0.8)</f>
        <v>60</v>
      </c>
    </row>
    <row r="83" spans="1:20" s="178" customFormat="1" ht="15.75" x14ac:dyDescent="0.25">
      <c r="A83" s="171">
        <f t="shared" si="7"/>
        <v>71</v>
      </c>
      <c r="B83" s="395"/>
      <c r="C83" s="179" t="s">
        <v>177</v>
      </c>
      <c r="D83" s="173" t="s">
        <v>22</v>
      </c>
      <c r="E83" s="174"/>
      <c r="F83" s="174"/>
      <c r="G83" s="174"/>
      <c r="H83" s="174"/>
      <c r="I83" s="174">
        <v>656</v>
      </c>
      <c r="J83" s="174">
        <v>356</v>
      </c>
      <c r="K83" s="174"/>
      <c r="L83" s="174"/>
      <c r="M83" s="174"/>
      <c r="N83" s="174"/>
      <c r="O83" s="174"/>
      <c r="P83" s="174"/>
      <c r="Q83" s="173">
        <f t="shared" si="5"/>
        <v>656</v>
      </c>
      <c r="R83" s="176">
        <f t="shared" si="6"/>
        <v>131.19999999999999</v>
      </c>
      <c r="S83" s="176">
        <f t="shared" si="6"/>
        <v>71.2</v>
      </c>
      <c r="T83" s="177">
        <f t="shared" si="8"/>
        <v>60</v>
      </c>
    </row>
    <row r="84" spans="1:20" s="178" customFormat="1" ht="18" x14ac:dyDescent="0.25">
      <c r="A84" s="182" t="s">
        <v>48</v>
      </c>
      <c r="B84" s="396"/>
      <c r="C84" s="163" t="s">
        <v>49</v>
      </c>
      <c r="D84" s="183"/>
      <c r="E84" s="184"/>
      <c r="F84" s="184"/>
      <c r="G84" s="184"/>
      <c r="H84" s="184"/>
      <c r="I84" s="184"/>
      <c r="J84" s="185"/>
      <c r="K84" s="185"/>
      <c r="L84" s="185"/>
      <c r="M84" s="185"/>
      <c r="N84" s="185"/>
      <c r="O84" s="185"/>
      <c r="P84" s="185"/>
      <c r="Q84" s="186"/>
      <c r="R84" s="185"/>
      <c r="S84" s="185"/>
      <c r="T84" s="187"/>
    </row>
    <row r="85" spans="1:20" s="178" customFormat="1" ht="31.5" x14ac:dyDescent="0.25">
      <c r="A85" s="188" t="s">
        <v>50</v>
      </c>
      <c r="B85" s="397"/>
      <c r="C85" s="188" t="s">
        <v>51</v>
      </c>
      <c r="D85" s="189" t="s">
        <v>1</v>
      </c>
      <c r="E85" s="188" t="s">
        <v>60</v>
      </c>
      <c r="F85" s="190" t="s">
        <v>61</v>
      </c>
      <c r="G85" s="188" t="s">
        <v>62</v>
      </c>
      <c r="H85" s="190" t="s">
        <v>63</v>
      </c>
      <c r="I85" s="188" t="s">
        <v>64</v>
      </c>
      <c r="J85" s="190" t="s">
        <v>65</v>
      </c>
      <c r="K85" s="188" t="s">
        <v>66</v>
      </c>
      <c r="L85" s="190" t="s">
        <v>67</v>
      </c>
      <c r="M85" s="188" t="s">
        <v>68</v>
      </c>
      <c r="N85" s="190" t="s">
        <v>69</v>
      </c>
      <c r="O85" s="188" t="s">
        <v>70</v>
      </c>
      <c r="P85" s="190" t="s">
        <v>71</v>
      </c>
      <c r="Q85" s="191" t="s">
        <v>72</v>
      </c>
      <c r="R85" s="192" t="s">
        <v>73</v>
      </c>
      <c r="S85" s="192" t="s">
        <v>74</v>
      </c>
      <c r="T85" s="193" t="s">
        <v>2</v>
      </c>
    </row>
    <row r="86" spans="1:20" s="178" customFormat="1" ht="15" customHeight="1" x14ac:dyDescent="0.25">
      <c r="A86" s="173">
        <v>1</v>
      </c>
      <c r="B86" s="398">
        <v>1</v>
      </c>
      <c r="C86" s="179" t="s">
        <v>122</v>
      </c>
      <c r="D86" s="173" t="s">
        <v>30</v>
      </c>
      <c r="E86" s="174">
        <v>880</v>
      </c>
      <c r="F86" s="174">
        <v>765</v>
      </c>
      <c r="G86" s="174">
        <v>974</v>
      </c>
      <c r="H86" s="174">
        <v>824</v>
      </c>
      <c r="I86" s="174">
        <v>809</v>
      </c>
      <c r="J86" s="174">
        <v>684</v>
      </c>
      <c r="K86" s="174">
        <v>1072</v>
      </c>
      <c r="L86" s="174">
        <v>917</v>
      </c>
      <c r="M86" s="174">
        <v>1081</v>
      </c>
      <c r="N86" s="174">
        <v>961</v>
      </c>
      <c r="O86" s="174">
        <v>1009</v>
      </c>
      <c r="P86" s="174">
        <v>914</v>
      </c>
      <c r="Q86" s="173">
        <f t="shared" ref="Q86:Q122" si="9">SUM(E86,G86,I86,K86,M86,O86)</f>
        <v>5825</v>
      </c>
      <c r="R86" s="176">
        <f t="shared" ref="R86:S122" si="10">AVERAGE(E86,G86,I86,K86,M86,O86)/5</f>
        <v>194.16666666666669</v>
      </c>
      <c r="S86" s="176">
        <f t="shared" si="10"/>
        <v>168.83333333333331</v>
      </c>
      <c r="T86" s="177">
        <f t="shared" ref="T86:T122" si="11">IF((190-S86)*0.8&gt;60,60,(190-S86)*0.8)</f>
        <v>16.933333333333348</v>
      </c>
    </row>
    <row r="87" spans="1:20" s="178" customFormat="1" ht="15.75" x14ac:dyDescent="0.25">
      <c r="A87" s="173">
        <f t="shared" ref="A87:A122" si="12">A86+1</f>
        <v>2</v>
      </c>
      <c r="B87" s="398"/>
      <c r="C87" s="179" t="s">
        <v>207</v>
      </c>
      <c r="D87" s="173" t="s">
        <v>112</v>
      </c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>
        <v>942</v>
      </c>
      <c r="P87" s="174">
        <v>877</v>
      </c>
      <c r="Q87" s="173">
        <f t="shared" si="9"/>
        <v>942</v>
      </c>
      <c r="R87" s="176">
        <f t="shared" si="10"/>
        <v>188.4</v>
      </c>
      <c r="S87" s="176">
        <f t="shared" si="10"/>
        <v>175.4</v>
      </c>
      <c r="T87" s="177">
        <f t="shared" si="11"/>
        <v>11.679999999999996</v>
      </c>
    </row>
    <row r="88" spans="1:20" s="178" customFormat="1" ht="15.75" x14ac:dyDescent="0.25">
      <c r="A88" s="173">
        <f t="shared" si="12"/>
        <v>3</v>
      </c>
      <c r="B88" s="398"/>
      <c r="C88" s="179" t="s">
        <v>82</v>
      </c>
      <c r="D88" s="173" t="s">
        <v>25</v>
      </c>
      <c r="E88" s="174">
        <v>910</v>
      </c>
      <c r="F88" s="174">
        <v>885</v>
      </c>
      <c r="G88" s="174">
        <v>971</v>
      </c>
      <c r="H88" s="174">
        <v>921</v>
      </c>
      <c r="I88" s="174"/>
      <c r="J88" s="174"/>
      <c r="K88" s="174"/>
      <c r="L88" s="174"/>
      <c r="M88" s="174"/>
      <c r="N88" s="174"/>
      <c r="O88" s="174"/>
      <c r="P88" s="174"/>
      <c r="Q88" s="173">
        <f t="shared" si="9"/>
        <v>1881</v>
      </c>
      <c r="R88" s="176">
        <f t="shared" si="10"/>
        <v>188.1</v>
      </c>
      <c r="S88" s="176">
        <f t="shared" si="10"/>
        <v>180.6</v>
      </c>
      <c r="T88" s="177">
        <f t="shared" si="11"/>
        <v>7.5200000000000049</v>
      </c>
    </row>
    <row r="89" spans="1:20" s="178" customFormat="1" ht="15.75" x14ac:dyDescent="0.25">
      <c r="A89" s="173">
        <f t="shared" si="12"/>
        <v>4</v>
      </c>
      <c r="B89" s="398">
        <v>2</v>
      </c>
      <c r="C89" s="179" t="s">
        <v>113</v>
      </c>
      <c r="D89" s="173" t="s">
        <v>112</v>
      </c>
      <c r="E89" s="174">
        <v>1017</v>
      </c>
      <c r="F89" s="174">
        <v>952</v>
      </c>
      <c r="G89" s="174">
        <v>877</v>
      </c>
      <c r="H89" s="174">
        <v>877</v>
      </c>
      <c r="I89" s="174">
        <v>984</v>
      </c>
      <c r="J89" s="174">
        <v>954</v>
      </c>
      <c r="K89" s="174">
        <v>932</v>
      </c>
      <c r="L89" s="174">
        <v>912</v>
      </c>
      <c r="M89" s="174">
        <v>903</v>
      </c>
      <c r="N89" s="174">
        <v>883</v>
      </c>
      <c r="O89" s="174">
        <v>903</v>
      </c>
      <c r="P89" s="174">
        <v>873</v>
      </c>
      <c r="Q89" s="173">
        <f t="shared" si="9"/>
        <v>5616</v>
      </c>
      <c r="R89" s="176">
        <f t="shared" si="10"/>
        <v>187.2</v>
      </c>
      <c r="S89" s="176">
        <f t="shared" si="10"/>
        <v>181.7</v>
      </c>
      <c r="T89" s="177">
        <f t="shared" si="11"/>
        <v>6.6400000000000095</v>
      </c>
    </row>
    <row r="90" spans="1:20" s="178" customFormat="1" ht="15.75" x14ac:dyDescent="0.25">
      <c r="A90" s="173">
        <f t="shared" si="12"/>
        <v>5</v>
      </c>
      <c r="B90" s="398"/>
      <c r="C90" s="179" t="s">
        <v>175</v>
      </c>
      <c r="D90" s="173" t="s">
        <v>31</v>
      </c>
      <c r="E90" s="174"/>
      <c r="F90" s="174"/>
      <c r="G90" s="174"/>
      <c r="H90" s="174"/>
      <c r="I90" s="174">
        <v>972</v>
      </c>
      <c r="J90" s="174">
        <v>672</v>
      </c>
      <c r="K90" s="174">
        <v>945</v>
      </c>
      <c r="L90" s="174">
        <v>725</v>
      </c>
      <c r="M90" s="174">
        <v>964</v>
      </c>
      <c r="N90" s="174">
        <v>764</v>
      </c>
      <c r="O90" s="174">
        <v>863</v>
      </c>
      <c r="P90" s="174">
        <v>678</v>
      </c>
      <c r="Q90" s="173">
        <f t="shared" si="9"/>
        <v>3744</v>
      </c>
      <c r="R90" s="176">
        <f t="shared" si="10"/>
        <v>187.2</v>
      </c>
      <c r="S90" s="176">
        <f t="shared" si="10"/>
        <v>141.94999999999999</v>
      </c>
      <c r="T90" s="177">
        <f t="shared" si="11"/>
        <v>38.440000000000012</v>
      </c>
    </row>
    <row r="91" spans="1:20" s="178" customFormat="1" ht="15.75" x14ac:dyDescent="0.25">
      <c r="A91" s="173">
        <f t="shared" si="12"/>
        <v>6</v>
      </c>
      <c r="B91" s="398">
        <v>3</v>
      </c>
      <c r="C91" s="194" t="s">
        <v>103</v>
      </c>
      <c r="D91" s="173" t="s">
        <v>20</v>
      </c>
      <c r="E91" s="174">
        <v>908</v>
      </c>
      <c r="F91" s="174">
        <v>723</v>
      </c>
      <c r="G91" s="174">
        <v>883</v>
      </c>
      <c r="H91" s="174">
        <v>703</v>
      </c>
      <c r="I91" s="174">
        <v>877</v>
      </c>
      <c r="J91" s="174">
        <v>687</v>
      </c>
      <c r="K91" s="174">
        <v>944</v>
      </c>
      <c r="L91" s="174">
        <v>749</v>
      </c>
      <c r="M91" s="174">
        <v>1036</v>
      </c>
      <c r="N91" s="174">
        <v>846</v>
      </c>
      <c r="O91" s="174">
        <v>892</v>
      </c>
      <c r="P91" s="174">
        <v>727</v>
      </c>
      <c r="Q91" s="173">
        <f t="shared" si="9"/>
        <v>5540</v>
      </c>
      <c r="R91" s="176">
        <f t="shared" si="10"/>
        <v>184.66666666666669</v>
      </c>
      <c r="S91" s="176">
        <f t="shared" si="10"/>
        <v>147.83333333333331</v>
      </c>
      <c r="T91" s="177">
        <f t="shared" si="11"/>
        <v>33.733333333333348</v>
      </c>
    </row>
    <row r="92" spans="1:20" s="178" customFormat="1" ht="15.75" x14ac:dyDescent="0.25">
      <c r="A92" s="173">
        <f t="shared" si="12"/>
        <v>7</v>
      </c>
      <c r="B92" s="398"/>
      <c r="C92" s="179" t="s">
        <v>119</v>
      </c>
      <c r="D92" s="173" t="s">
        <v>41</v>
      </c>
      <c r="E92" s="174">
        <v>874</v>
      </c>
      <c r="F92" s="174">
        <v>614</v>
      </c>
      <c r="G92" s="174"/>
      <c r="H92" s="174"/>
      <c r="I92" s="174">
        <v>974</v>
      </c>
      <c r="J92" s="174">
        <v>704</v>
      </c>
      <c r="K92" s="174"/>
      <c r="L92" s="174"/>
      <c r="M92" s="174"/>
      <c r="N92" s="174"/>
      <c r="O92" s="174"/>
      <c r="P92" s="174"/>
      <c r="Q92" s="173">
        <f t="shared" si="9"/>
        <v>1848</v>
      </c>
      <c r="R92" s="176">
        <f t="shared" si="10"/>
        <v>184.8</v>
      </c>
      <c r="S92" s="176">
        <f t="shared" si="10"/>
        <v>131.80000000000001</v>
      </c>
      <c r="T92" s="177">
        <f t="shared" si="11"/>
        <v>46.559999999999995</v>
      </c>
    </row>
    <row r="93" spans="1:20" s="178" customFormat="1" ht="15.75" x14ac:dyDescent="0.25">
      <c r="A93" s="173">
        <f t="shared" si="12"/>
        <v>8</v>
      </c>
      <c r="B93" s="398">
        <v>4</v>
      </c>
      <c r="C93" s="179" t="s">
        <v>129</v>
      </c>
      <c r="D93" s="173" t="s">
        <v>33</v>
      </c>
      <c r="E93" s="174">
        <v>917</v>
      </c>
      <c r="F93" s="174">
        <v>812</v>
      </c>
      <c r="G93" s="174">
        <v>869</v>
      </c>
      <c r="H93" s="174">
        <v>759</v>
      </c>
      <c r="I93" s="174">
        <v>1096</v>
      </c>
      <c r="J93" s="174">
        <v>966</v>
      </c>
      <c r="K93" s="174">
        <v>855</v>
      </c>
      <c r="L93" s="174">
        <v>770</v>
      </c>
      <c r="M93" s="174">
        <v>925</v>
      </c>
      <c r="N93" s="174">
        <v>825</v>
      </c>
      <c r="O93" s="174">
        <v>867</v>
      </c>
      <c r="P93" s="174">
        <v>767</v>
      </c>
      <c r="Q93" s="173">
        <f t="shared" si="9"/>
        <v>5529</v>
      </c>
      <c r="R93" s="176">
        <f t="shared" si="10"/>
        <v>184.3</v>
      </c>
      <c r="S93" s="176">
        <f t="shared" si="10"/>
        <v>163.30000000000001</v>
      </c>
      <c r="T93" s="177">
        <f t="shared" si="11"/>
        <v>21.359999999999992</v>
      </c>
    </row>
    <row r="94" spans="1:20" s="178" customFormat="1" ht="15.75" x14ac:dyDescent="0.25">
      <c r="A94" s="173">
        <f t="shared" si="12"/>
        <v>9</v>
      </c>
      <c r="B94" s="398">
        <v>5</v>
      </c>
      <c r="C94" s="194" t="s">
        <v>144</v>
      </c>
      <c r="D94" s="173" t="s">
        <v>52</v>
      </c>
      <c r="E94" s="174">
        <v>830</v>
      </c>
      <c r="F94" s="174">
        <v>705</v>
      </c>
      <c r="G94" s="174">
        <v>993</v>
      </c>
      <c r="H94" s="174">
        <v>798</v>
      </c>
      <c r="I94" s="174">
        <v>982</v>
      </c>
      <c r="J94" s="174">
        <v>822</v>
      </c>
      <c r="K94" s="174">
        <v>856</v>
      </c>
      <c r="L94" s="174">
        <v>716</v>
      </c>
      <c r="M94" s="174">
        <v>937</v>
      </c>
      <c r="N94" s="174">
        <v>787</v>
      </c>
      <c r="O94" s="174">
        <v>889</v>
      </c>
      <c r="P94" s="174">
        <v>739</v>
      </c>
      <c r="Q94" s="173">
        <f t="shared" si="9"/>
        <v>5487</v>
      </c>
      <c r="R94" s="176">
        <f t="shared" si="10"/>
        <v>182.9</v>
      </c>
      <c r="S94" s="176">
        <f t="shared" si="10"/>
        <v>152.23333333333332</v>
      </c>
      <c r="T94" s="177">
        <f t="shared" si="11"/>
        <v>30.213333333333345</v>
      </c>
    </row>
    <row r="95" spans="1:20" s="178" customFormat="1" ht="15.75" x14ac:dyDescent="0.25">
      <c r="A95" s="173">
        <f t="shared" si="12"/>
        <v>10</v>
      </c>
      <c r="B95" s="398">
        <v>6</v>
      </c>
      <c r="C95" s="194" t="s">
        <v>99</v>
      </c>
      <c r="D95" s="173" t="s">
        <v>19</v>
      </c>
      <c r="E95" s="174">
        <v>1020</v>
      </c>
      <c r="F95" s="174">
        <v>930</v>
      </c>
      <c r="G95" s="174">
        <v>879</v>
      </c>
      <c r="H95" s="174">
        <v>864</v>
      </c>
      <c r="I95" s="174">
        <v>806</v>
      </c>
      <c r="J95" s="174">
        <v>726</v>
      </c>
      <c r="K95" s="174">
        <v>913</v>
      </c>
      <c r="L95" s="174">
        <v>823</v>
      </c>
      <c r="M95" s="174">
        <v>844</v>
      </c>
      <c r="N95" s="174">
        <v>754</v>
      </c>
      <c r="O95" s="174">
        <v>1014</v>
      </c>
      <c r="P95" s="174">
        <v>909</v>
      </c>
      <c r="Q95" s="173">
        <f t="shared" si="9"/>
        <v>5476</v>
      </c>
      <c r="R95" s="176">
        <f t="shared" si="10"/>
        <v>182.53333333333333</v>
      </c>
      <c r="S95" s="176">
        <f t="shared" si="10"/>
        <v>166.86666666666667</v>
      </c>
      <c r="T95" s="177">
        <f t="shared" si="11"/>
        <v>18.506666666666661</v>
      </c>
    </row>
    <row r="96" spans="1:20" s="178" customFormat="1" ht="15.75" x14ac:dyDescent="0.25">
      <c r="A96" s="173">
        <f t="shared" si="12"/>
        <v>11</v>
      </c>
      <c r="B96" s="398"/>
      <c r="C96" s="179" t="s">
        <v>162</v>
      </c>
      <c r="D96" s="173" t="s">
        <v>21</v>
      </c>
      <c r="E96" s="174"/>
      <c r="F96" s="174"/>
      <c r="G96" s="174">
        <v>963</v>
      </c>
      <c r="H96" s="174">
        <v>798</v>
      </c>
      <c r="I96" s="174">
        <v>911</v>
      </c>
      <c r="J96" s="174">
        <v>791</v>
      </c>
      <c r="K96" s="174"/>
      <c r="L96" s="174"/>
      <c r="M96" s="174"/>
      <c r="N96" s="174"/>
      <c r="O96" s="174">
        <v>860</v>
      </c>
      <c r="P96" s="174">
        <v>735</v>
      </c>
      <c r="Q96" s="173">
        <f t="shared" si="9"/>
        <v>2734</v>
      </c>
      <c r="R96" s="176">
        <f t="shared" si="10"/>
        <v>182.26666666666668</v>
      </c>
      <c r="S96" s="176">
        <f t="shared" si="10"/>
        <v>154.93333333333334</v>
      </c>
      <c r="T96" s="177">
        <f t="shared" si="11"/>
        <v>28.053333333333331</v>
      </c>
    </row>
    <row r="97" spans="1:20" s="178" customFormat="1" ht="15.75" x14ac:dyDescent="0.25">
      <c r="A97" s="173">
        <f t="shared" si="12"/>
        <v>12</v>
      </c>
      <c r="B97" s="398">
        <v>7</v>
      </c>
      <c r="C97" s="194" t="s">
        <v>153</v>
      </c>
      <c r="D97" s="173" t="s">
        <v>21</v>
      </c>
      <c r="E97" s="174">
        <v>1014</v>
      </c>
      <c r="F97" s="174">
        <v>939</v>
      </c>
      <c r="G97" s="174">
        <v>807</v>
      </c>
      <c r="H97" s="174">
        <v>797</v>
      </c>
      <c r="I97" s="174">
        <v>874</v>
      </c>
      <c r="J97" s="174">
        <v>809</v>
      </c>
      <c r="K97" s="174">
        <v>959</v>
      </c>
      <c r="L97" s="174">
        <v>879</v>
      </c>
      <c r="M97" s="174">
        <v>829</v>
      </c>
      <c r="N97" s="174">
        <v>754</v>
      </c>
      <c r="O97" s="174">
        <v>981</v>
      </c>
      <c r="P97" s="174">
        <v>891</v>
      </c>
      <c r="Q97" s="173">
        <f t="shared" si="9"/>
        <v>5464</v>
      </c>
      <c r="R97" s="176">
        <f t="shared" si="10"/>
        <v>182.13333333333333</v>
      </c>
      <c r="S97" s="176">
        <f t="shared" si="10"/>
        <v>168.96666666666667</v>
      </c>
      <c r="T97" s="177">
        <f t="shared" si="11"/>
        <v>16.826666666666664</v>
      </c>
    </row>
    <row r="98" spans="1:20" s="178" customFormat="1" ht="16.149999999999999" customHeight="1" x14ac:dyDescent="0.25">
      <c r="A98" s="173">
        <f t="shared" si="12"/>
        <v>13</v>
      </c>
      <c r="B98" s="398">
        <v>8</v>
      </c>
      <c r="C98" s="179" t="s">
        <v>38</v>
      </c>
      <c r="D98" s="173" t="s">
        <v>37</v>
      </c>
      <c r="E98" s="174">
        <v>956</v>
      </c>
      <c r="F98" s="174">
        <v>796</v>
      </c>
      <c r="G98" s="174">
        <v>982</v>
      </c>
      <c r="H98" s="174">
        <v>877</v>
      </c>
      <c r="I98" s="174">
        <v>965</v>
      </c>
      <c r="J98" s="174">
        <v>875</v>
      </c>
      <c r="K98" s="174">
        <v>854</v>
      </c>
      <c r="L98" s="174">
        <v>774</v>
      </c>
      <c r="M98" s="174">
        <v>795</v>
      </c>
      <c r="N98" s="174">
        <v>700</v>
      </c>
      <c r="O98" s="174">
        <v>880</v>
      </c>
      <c r="P98" s="174">
        <v>765</v>
      </c>
      <c r="Q98" s="173">
        <f t="shared" si="9"/>
        <v>5432</v>
      </c>
      <c r="R98" s="176">
        <f t="shared" si="10"/>
        <v>181.06666666666666</v>
      </c>
      <c r="S98" s="176">
        <f t="shared" si="10"/>
        <v>159.56666666666666</v>
      </c>
      <c r="T98" s="177">
        <f t="shared" si="11"/>
        <v>24.346666666666671</v>
      </c>
    </row>
    <row r="99" spans="1:20" s="178" customFormat="1" ht="16.149999999999999" customHeight="1" x14ac:dyDescent="0.25">
      <c r="A99" s="173">
        <f t="shared" si="12"/>
        <v>14</v>
      </c>
      <c r="B99" s="398">
        <v>9</v>
      </c>
      <c r="C99" s="179" t="s">
        <v>128</v>
      </c>
      <c r="D99" s="173" t="s">
        <v>33</v>
      </c>
      <c r="E99" s="174">
        <v>907</v>
      </c>
      <c r="F99" s="174">
        <v>692</v>
      </c>
      <c r="G99" s="174">
        <v>921</v>
      </c>
      <c r="H99" s="174">
        <v>716</v>
      </c>
      <c r="I99" s="174">
        <v>924</v>
      </c>
      <c r="J99" s="174">
        <v>729</v>
      </c>
      <c r="K99" s="174">
        <v>947</v>
      </c>
      <c r="L99" s="174">
        <v>757</v>
      </c>
      <c r="M99" s="174"/>
      <c r="N99" s="174"/>
      <c r="O99" s="174">
        <v>852</v>
      </c>
      <c r="P99" s="174">
        <v>672</v>
      </c>
      <c r="Q99" s="173">
        <f t="shared" si="9"/>
        <v>4551</v>
      </c>
      <c r="R99" s="176">
        <f t="shared" si="10"/>
        <v>182.04000000000002</v>
      </c>
      <c r="S99" s="176">
        <f t="shared" si="10"/>
        <v>142.64000000000001</v>
      </c>
      <c r="T99" s="177">
        <f t="shared" si="11"/>
        <v>37.887999999999991</v>
      </c>
    </row>
    <row r="100" spans="1:20" s="178" customFormat="1" ht="16.149999999999999" customHeight="1" x14ac:dyDescent="0.25">
      <c r="A100" s="173">
        <f t="shared" si="12"/>
        <v>15</v>
      </c>
      <c r="B100" s="398">
        <v>10</v>
      </c>
      <c r="C100" s="179" t="s">
        <v>117</v>
      </c>
      <c r="D100" s="173" t="s">
        <v>92</v>
      </c>
      <c r="E100" s="174">
        <v>1002</v>
      </c>
      <c r="F100" s="174">
        <v>752</v>
      </c>
      <c r="G100" s="174">
        <v>960</v>
      </c>
      <c r="H100" s="174">
        <v>800</v>
      </c>
      <c r="I100" s="174">
        <v>885</v>
      </c>
      <c r="J100" s="174">
        <v>745</v>
      </c>
      <c r="K100" s="174">
        <v>755</v>
      </c>
      <c r="L100" s="174">
        <v>610</v>
      </c>
      <c r="M100" s="174"/>
      <c r="N100" s="174"/>
      <c r="O100" s="174">
        <v>945</v>
      </c>
      <c r="P100" s="174">
        <v>765</v>
      </c>
      <c r="Q100" s="173">
        <f t="shared" si="9"/>
        <v>4547</v>
      </c>
      <c r="R100" s="176">
        <f t="shared" si="10"/>
        <v>181.88</v>
      </c>
      <c r="S100" s="176">
        <f t="shared" si="10"/>
        <v>146.88</v>
      </c>
      <c r="T100" s="177">
        <f t="shared" si="11"/>
        <v>34.496000000000002</v>
      </c>
    </row>
    <row r="101" spans="1:20" s="178" customFormat="1" ht="16.149999999999999" customHeight="1" x14ac:dyDescent="0.25">
      <c r="A101" s="173">
        <f t="shared" si="12"/>
        <v>16</v>
      </c>
      <c r="B101" s="398">
        <v>11</v>
      </c>
      <c r="C101" s="194" t="s">
        <v>29</v>
      </c>
      <c r="D101" s="173" t="s">
        <v>54</v>
      </c>
      <c r="E101" s="174">
        <v>920</v>
      </c>
      <c r="F101" s="174">
        <v>730</v>
      </c>
      <c r="G101" s="174">
        <v>980</v>
      </c>
      <c r="H101" s="174">
        <v>805</v>
      </c>
      <c r="I101" s="174">
        <v>896</v>
      </c>
      <c r="J101" s="174">
        <v>751</v>
      </c>
      <c r="K101" s="174">
        <f>'[1]IV voor'!Y14</f>
        <v>831</v>
      </c>
      <c r="L101" s="174">
        <f>'[1]IV voor'!Z14</f>
        <v>681</v>
      </c>
      <c r="M101" s="174">
        <v>866</v>
      </c>
      <c r="N101" s="174">
        <v>701</v>
      </c>
      <c r="O101" s="174">
        <v>919</v>
      </c>
      <c r="P101" s="174">
        <v>744</v>
      </c>
      <c r="Q101" s="173">
        <f t="shared" si="9"/>
        <v>5412</v>
      </c>
      <c r="R101" s="176">
        <f t="shared" si="10"/>
        <v>180.4</v>
      </c>
      <c r="S101" s="176">
        <f t="shared" si="10"/>
        <v>147.06666666666666</v>
      </c>
      <c r="T101" s="177">
        <f t="shared" si="11"/>
        <v>34.346666666666671</v>
      </c>
    </row>
    <row r="102" spans="1:20" s="178" customFormat="1" ht="16.149999999999999" customHeight="1" x14ac:dyDescent="0.25">
      <c r="A102" s="173">
        <f t="shared" si="12"/>
        <v>17</v>
      </c>
      <c r="B102" s="398">
        <v>12</v>
      </c>
      <c r="C102" s="194" t="s">
        <v>57</v>
      </c>
      <c r="D102" s="173" t="s">
        <v>35</v>
      </c>
      <c r="E102" s="174">
        <v>909</v>
      </c>
      <c r="F102" s="174">
        <v>714</v>
      </c>
      <c r="G102" s="174">
        <v>892</v>
      </c>
      <c r="H102" s="174">
        <v>702</v>
      </c>
      <c r="I102" s="174">
        <v>887</v>
      </c>
      <c r="J102" s="174">
        <v>692</v>
      </c>
      <c r="K102" s="174">
        <v>937</v>
      </c>
      <c r="L102" s="174">
        <v>737</v>
      </c>
      <c r="M102" s="174">
        <v>902</v>
      </c>
      <c r="N102" s="174">
        <v>712</v>
      </c>
      <c r="O102" s="174">
        <v>878</v>
      </c>
      <c r="P102" s="174">
        <v>688</v>
      </c>
      <c r="Q102" s="173">
        <f t="shared" si="9"/>
        <v>5405</v>
      </c>
      <c r="R102" s="176">
        <f t="shared" si="10"/>
        <v>180.16666666666669</v>
      </c>
      <c r="S102" s="176">
        <f t="shared" si="10"/>
        <v>141.5</v>
      </c>
      <c r="T102" s="177">
        <f t="shared" si="11"/>
        <v>38.800000000000004</v>
      </c>
    </row>
    <row r="103" spans="1:20" s="178" customFormat="1" ht="16.149999999999999" customHeight="1" x14ac:dyDescent="0.25">
      <c r="A103" s="173">
        <f t="shared" si="12"/>
        <v>18</v>
      </c>
      <c r="B103" s="398">
        <v>13</v>
      </c>
      <c r="C103" s="194" t="s">
        <v>148</v>
      </c>
      <c r="D103" s="173" t="s">
        <v>27</v>
      </c>
      <c r="E103" s="174">
        <v>877</v>
      </c>
      <c r="F103" s="174">
        <v>672</v>
      </c>
      <c r="G103" s="174">
        <v>951</v>
      </c>
      <c r="H103" s="174">
        <v>731</v>
      </c>
      <c r="I103" s="174">
        <v>946</v>
      </c>
      <c r="J103" s="174">
        <v>746</v>
      </c>
      <c r="K103" s="174">
        <v>947</v>
      </c>
      <c r="L103" s="174">
        <v>762</v>
      </c>
      <c r="M103" s="174">
        <v>808</v>
      </c>
      <c r="N103" s="174">
        <v>628</v>
      </c>
      <c r="O103" s="174">
        <v>861</v>
      </c>
      <c r="P103" s="174">
        <v>666</v>
      </c>
      <c r="Q103" s="173">
        <f t="shared" si="9"/>
        <v>5390</v>
      </c>
      <c r="R103" s="176">
        <f t="shared" si="10"/>
        <v>179.66666666666669</v>
      </c>
      <c r="S103" s="176">
        <f t="shared" si="10"/>
        <v>140.16666666666669</v>
      </c>
      <c r="T103" s="177">
        <f t="shared" si="11"/>
        <v>39.866666666666653</v>
      </c>
    </row>
    <row r="104" spans="1:20" s="178" customFormat="1" ht="16.149999999999999" customHeight="1" x14ac:dyDescent="0.25">
      <c r="A104" s="173">
        <f t="shared" si="12"/>
        <v>19</v>
      </c>
      <c r="B104" s="398">
        <v>14</v>
      </c>
      <c r="C104" s="194" t="s">
        <v>138</v>
      </c>
      <c r="D104" s="173" t="s">
        <v>42</v>
      </c>
      <c r="E104" s="174">
        <v>896</v>
      </c>
      <c r="F104" s="174">
        <v>661</v>
      </c>
      <c r="G104" s="174">
        <v>894</v>
      </c>
      <c r="H104" s="174">
        <v>664</v>
      </c>
      <c r="I104" s="174">
        <v>863</v>
      </c>
      <c r="J104" s="174">
        <v>633</v>
      </c>
      <c r="K104" s="174">
        <v>868</v>
      </c>
      <c r="L104" s="174">
        <v>628</v>
      </c>
      <c r="M104" s="174">
        <v>936</v>
      </c>
      <c r="N104" s="174">
        <v>691</v>
      </c>
      <c r="O104" s="174">
        <v>927</v>
      </c>
      <c r="P104" s="174">
        <v>692</v>
      </c>
      <c r="Q104" s="173">
        <f t="shared" si="9"/>
        <v>5384</v>
      </c>
      <c r="R104" s="176">
        <f t="shared" si="10"/>
        <v>179.46666666666667</v>
      </c>
      <c r="S104" s="176">
        <f t="shared" si="10"/>
        <v>132.30000000000001</v>
      </c>
      <c r="T104" s="177">
        <f t="shared" si="11"/>
        <v>46.16</v>
      </c>
    </row>
    <row r="105" spans="1:20" s="178" customFormat="1" ht="15.75" x14ac:dyDescent="0.25">
      <c r="A105" s="173">
        <f t="shared" si="12"/>
        <v>20</v>
      </c>
      <c r="B105" s="398"/>
      <c r="C105" s="179" t="s">
        <v>199</v>
      </c>
      <c r="D105" s="173" t="s">
        <v>41</v>
      </c>
      <c r="E105" s="174"/>
      <c r="F105" s="174"/>
      <c r="G105" s="174"/>
      <c r="H105" s="174"/>
      <c r="I105" s="174"/>
      <c r="J105" s="174"/>
      <c r="K105" s="174"/>
      <c r="L105" s="174"/>
      <c r="M105" s="174">
        <v>890</v>
      </c>
      <c r="N105" s="174">
        <v>730</v>
      </c>
      <c r="O105" s="174">
        <v>922</v>
      </c>
      <c r="P105" s="174">
        <v>747</v>
      </c>
      <c r="Q105" s="173">
        <f t="shared" si="9"/>
        <v>1812</v>
      </c>
      <c r="R105" s="176">
        <f t="shared" si="10"/>
        <v>181.2</v>
      </c>
      <c r="S105" s="176">
        <f t="shared" si="10"/>
        <v>147.69999999999999</v>
      </c>
      <c r="T105" s="177">
        <f t="shared" si="11"/>
        <v>33.840000000000011</v>
      </c>
    </row>
    <row r="106" spans="1:20" s="178" customFormat="1" ht="15.75" x14ac:dyDescent="0.25">
      <c r="A106" s="173">
        <f t="shared" si="12"/>
        <v>21</v>
      </c>
      <c r="B106" s="398">
        <v>15</v>
      </c>
      <c r="C106" s="194" t="s">
        <v>134</v>
      </c>
      <c r="D106" s="173" t="s">
        <v>56</v>
      </c>
      <c r="E106" s="174">
        <v>920</v>
      </c>
      <c r="F106" s="174">
        <v>675</v>
      </c>
      <c r="G106" s="174">
        <v>880</v>
      </c>
      <c r="H106" s="174">
        <v>660</v>
      </c>
      <c r="I106" s="174">
        <v>796</v>
      </c>
      <c r="J106" s="174">
        <v>571</v>
      </c>
      <c r="K106" s="174">
        <v>862</v>
      </c>
      <c r="L106" s="174">
        <v>612</v>
      </c>
      <c r="M106" s="174">
        <v>990</v>
      </c>
      <c r="N106" s="174">
        <v>735</v>
      </c>
      <c r="O106" s="174">
        <v>883</v>
      </c>
      <c r="P106" s="174">
        <v>643</v>
      </c>
      <c r="Q106" s="173">
        <f t="shared" si="9"/>
        <v>5331</v>
      </c>
      <c r="R106" s="176">
        <f t="shared" si="10"/>
        <v>177.7</v>
      </c>
      <c r="S106" s="176">
        <f t="shared" si="10"/>
        <v>129.86666666666667</v>
      </c>
      <c r="T106" s="177">
        <f t="shared" si="11"/>
        <v>48.106666666666662</v>
      </c>
    </row>
    <row r="107" spans="1:20" s="178" customFormat="1" ht="15.75" x14ac:dyDescent="0.25">
      <c r="A107" s="173">
        <f t="shared" si="12"/>
        <v>22</v>
      </c>
      <c r="B107" s="398">
        <v>16</v>
      </c>
      <c r="C107" s="179" t="s">
        <v>125</v>
      </c>
      <c r="D107" s="173" t="s">
        <v>55</v>
      </c>
      <c r="E107" s="174">
        <v>898</v>
      </c>
      <c r="F107" s="174">
        <v>618</v>
      </c>
      <c r="G107" s="174">
        <v>893</v>
      </c>
      <c r="H107" s="174">
        <v>628</v>
      </c>
      <c r="I107" s="174">
        <v>860</v>
      </c>
      <c r="J107" s="174">
        <v>600</v>
      </c>
      <c r="K107" s="174">
        <v>852</v>
      </c>
      <c r="L107" s="174">
        <v>582</v>
      </c>
      <c r="M107" s="174">
        <v>830</v>
      </c>
      <c r="N107" s="174">
        <v>555</v>
      </c>
      <c r="O107" s="174">
        <v>997</v>
      </c>
      <c r="P107" s="174">
        <v>712</v>
      </c>
      <c r="Q107" s="173">
        <f t="shared" si="9"/>
        <v>5330</v>
      </c>
      <c r="R107" s="176">
        <f t="shared" si="10"/>
        <v>177.66666666666669</v>
      </c>
      <c r="S107" s="176">
        <f t="shared" si="10"/>
        <v>123.16666666666667</v>
      </c>
      <c r="T107" s="177">
        <f t="shared" si="11"/>
        <v>53.466666666666669</v>
      </c>
    </row>
    <row r="108" spans="1:20" s="178" customFormat="1" ht="15.75" x14ac:dyDescent="0.25">
      <c r="A108" s="173">
        <f t="shared" si="12"/>
        <v>23</v>
      </c>
      <c r="B108" s="398">
        <v>17</v>
      </c>
      <c r="C108" s="194" t="s">
        <v>151</v>
      </c>
      <c r="D108" s="173" t="s">
        <v>40</v>
      </c>
      <c r="E108" s="174">
        <v>842</v>
      </c>
      <c r="F108" s="174">
        <v>542</v>
      </c>
      <c r="G108" s="174">
        <v>838</v>
      </c>
      <c r="H108" s="174">
        <v>538</v>
      </c>
      <c r="I108" s="174">
        <v>937</v>
      </c>
      <c r="J108" s="174">
        <v>637</v>
      </c>
      <c r="K108" s="174"/>
      <c r="L108" s="174"/>
      <c r="M108" s="174">
        <v>955</v>
      </c>
      <c r="N108" s="174">
        <v>655</v>
      </c>
      <c r="O108" s="174">
        <v>869</v>
      </c>
      <c r="P108" s="174">
        <v>584</v>
      </c>
      <c r="Q108" s="173">
        <f t="shared" si="9"/>
        <v>4441</v>
      </c>
      <c r="R108" s="176">
        <f t="shared" si="10"/>
        <v>177.64000000000001</v>
      </c>
      <c r="S108" s="176">
        <f t="shared" si="10"/>
        <v>118.24000000000001</v>
      </c>
      <c r="T108" s="177">
        <f t="shared" si="11"/>
        <v>57.407999999999994</v>
      </c>
    </row>
    <row r="109" spans="1:20" s="178" customFormat="1" ht="15.75" x14ac:dyDescent="0.25">
      <c r="A109" s="173">
        <f t="shared" si="12"/>
        <v>24</v>
      </c>
      <c r="B109" s="398"/>
      <c r="C109" s="179" t="s">
        <v>190</v>
      </c>
      <c r="D109" s="173" t="s">
        <v>40</v>
      </c>
      <c r="E109" s="174"/>
      <c r="F109" s="174"/>
      <c r="G109" s="174">
        <v>807</v>
      </c>
      <c r="H109" s="174">
        <v>797</v>
      </c>
      <c r="I109" s="174"/>
      <c r="J109" s="174"/>
      <c r="K109" s="174">
        <v>962</v>
      </c>
      <c r="L109" s="174">
        <v>662</v>
      </c>
      <c r="M109" s="174"/>
      <c r="N109" s="174"/>
      <c r="O109" s="174"/>
      <c r="P109" s="174"/>
      <c r="Q109" s="173">
        <f t="shared" si="9"/>
        <v>1769</v>
      </c>
      <c r="R109" s="176">
        <f t="shared" si="10"/>
        <v>176.9</v>
      </c>
      <c r="S109" s="176">
        <f t="shared" si="10"/>
        <v>145.9</v>
      </c>
      <c r="T109" s="177">
        <f t="shared" si="11"/>
        <v>35.279999999999994</v>
      </c>
    </row>
    <row r="110" spans="1:20" s="178" customFormat="1" ht="15.75" x14ac:dyDescent="0.25">
      <c r="A110" s="173">
        <f t="shared" si="12"/>
        <v>25</v>
      </c>
      <c r="B110" s="398"/>
      <c r="C110" s="194" t="s">
        <v>86</v>
      </c>
      <c r="D110" s="173" t="s">
        <v>35</v>
      </c>
      <c r="E110" s="174">
        <v>858</v>
      </c>
      <c r="F110" s="174">
        <v>588</v>
      </c>
      <c r="G110" s="174">
        <v>909</v>
      </c>
      <c r="H110" s="174">
        <v>619</v>
      </c>
      <c r="I110" s="174"/>
      <c r="J110" s="174"/>
      <c r="K110" s="174"/>
      <c r="L110" s="174"/>
      <c r="M110" s="174"/>
      <c r="N110" s="174"/>
      <c r="O110" s="174"/>
      <c r="P110" s="174"/>
      <c r="Q110" s="173">
        <f t="shared" si="9"/>
        <v>1767</v>
      </c>
      <c r="R110" s="176">
        <f t="shared" si="10"/>
        <v>176.7</v>
      </c>
      <c r="S110" s="176">
        <f t="shared" si="10"/>
        <v>120.7</v>
      </c>
      <c r="T110" s="177">
        <f t="shared" si="11"/>
        <v>55.44</v>
      </c>
    </row>
    <row r="111" spans="1:20" s="178" customFormat="1" ht="15.75" x14ac:dyDescent="0.25">
      <c r="A111" s="173">
        <f t="shared" si="12"/>
        <v>26</v>
      </c>
      <c r="B111" s="398">
        <v>18</v>
      </c>
      <c r="C111" s="194" t="s">
        <v>100</v>
      </c>
      <c r="D111" s="173" t="s">
        <v>34</v>
      </c>
      <c r="E111" s="174">
        <v>944</v>
      </c>
      <c r="F111" s="174">
        <v>734</v>
      </c>
      <c r="G111" s="174">
        <v>865</v>
      </c>
      <c r="H111" s="174">
        <v>690</v>
      </c>
      <c r="I111" s="174">
        <v>830</v>
      </c>
      <c r="J111" s="174">
        <v>640</v>
      </c>
      <c r="K111" s="174">
        <v>880</v>
      </c>
      <c r="L111" s="174">
        <v>670</v>
      </c>
      <c r="M111" s="174">
        <v>917</v>
      </c>
      <c r="N111" s="174">
        <v>702</v>
      </c>
      <c r="O111" s="174">
        <v>862</v>
      </c>
      <c r="P111" s="174">
        <v>652</v>
      </c>
      <c r="Q111" s="173">
        <f t="shared" si="9"/>
        <v>5298</v>
      </c>
      <c r="R111" s="176">
        <f t="shared" si="10"/>
        <v>176.6</v>
      </c>
      <c r="S111" s="176">
        <f t="shared" si="10"/>
        <v>136.26666666666668</v>
      </c>
      <c r="T111" s="177">
        <f t="shared" si="11"/>
        <v>42.986666666666657</v>
      </c>
    </row>
    <row r="112" spans="1:20" s="178" customFormat="1" ht="15.75" x14ac:dyDescent="0.25">
      <c r="A112" s="173">
        <f t="shared" si="12"/>
        <v>27</v>
      </c>
      <c r="B112" s="398">
        <v>19</v>
      </c>
      <c r="C112" s="194" t="s">
        <v>94</v>
      </c>
      <c r="D112" s="173" t="s">
        <v>32</v>
      </c>
      <c r="E112" s="174">
        <v>881</v>
      </c>
      <c r="F112" s="174">
        <v>591</v>
      </c>
      <c r="G112" s="174">
        <v>951</v>
      </c>
      <c r="H112" s="174">
        <v>666</v>
      </c>
      <c r="I112" s="174">
        <v>789</v>
      </c>
      <c r="J112" s="174">
        <v>534</v>
      </c>
      <c r="K112" s="174">
        <v>797</v>
      </c>
      <c r="L112" s="174">
        <v>517</v>
      </c>
      <c r="M112" s="174">
        <v>940</v>
      </c>
      <c r="N112" s="174">
        <v>640</v>
      </c>
      <c r="O112" s="174">
        <v>810</v>
      </c>
      <c r="P112" s="174">
        <v>520</v>
      </c>
      <c r="Q112" s="173">
        <f t="shared" si="9"/>
        <v>5168</v>
      </c>
      <c r="R112" s="176">
        <f t="shared" si="10"/>
        <v>172.26666666666668</v>
      </c>
      <c r="S112" s="176">
        <f t="shared" si="10"/>
        <v>115.6</v>
      </c>
      <c r="T112" s="177">
        <f t="shared" si="11"/>
        <v>59.52000000000001</v>
      </c>
    </row>
    <row r="113" spans="1:20" s="178" customFormat="1" ht="15.75" x14ac:dyDescent="0.25">
      <c r="A113" s="173">
        <f t="shared" si="12"/>
        <v>28</v>
      </c>
      <c r="B113" s="398"/>
      <c r="C113" s="194" t="s">
        <v>172</v>
      </c>
      <c r="D113" s="173" t="s">
        <v>35</v>
      </c>
      <c r="E113" s="174"/>
      <c r="F113" s="174"/>
      <c r="G113" s="174">
        <v>870</v>
      </c>
      <c r="H113" s="174">
        <v>625</v>
      </c>
      <c r="I113" s="174"/>
      <c r="J113" s="174"/>
      <c r="K113" s="174">
        <v>886</v>
      </c>
      <c r="L113" s="174">
        <v>626</v>
      </c>
      <c r="M113" s="174">
        <v>839</v>
      </c>
      <c r="N113" s="174">
        <v>579</v>
      </c>
      <c r="O113" s="174">
        <v>849</v>
      </c>
      <c r="P113" s="174">
        <v>579</v>
      </c>
      <c r="Q113" s="173">
        <f t="shared" si="9"/>
        <v>3444</v>
      </c>
      <c r="R113" s="176">
        <f t="shared" si="10"/>
        <v>172.2</v>
      </c>
      <c r="S113" s="176">
        <f t="shared" si="10"/>
        <v>120.45</v>
      </c>
      <c r="T113" s="177">
        <f t="shared" si="11"/>
        <v>55.64</v>
      </c>
    </row>
    <row r="114" spans="1:20" s="178" customFormat="1" ht="15.75" x14ac:dyDescent="0.25">
      <c r="A114" s="173">
        <f t="shared" si="12"/>
        <v>29</v>
      </c>
      <c r="B114" s="398"/>
      <c r="C114" s="194" t="s">
        <v>89</v>
      </c>
      <c r="D114" s="173" t="s">
        <v>22</v>
      </c>
      <c r="E114" s="174">
        <v>859</v>
      </c>
      <c r="F114" s="174">
        <v>559</v>
      </c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3">
        <f t="shared" si="9"/>
        <v>859</v>
      </c>
      <c r="R114" s="176">
        <f t="shared" si="10"/>
        <v>171.8</v>
      </c>
      <c r="S114" s="176">
        <f t="shared" si="10"/>
        <v>111.8</v>
      </c>
      <c r="T114" s="177">
        <f t="shared" si="11"/>
        <v>60</v>
      </c>
    </row>
    <row r="115" spans="1:20" s="178" customFormat="1" ht="15.75" x14ac:dyDescent="0.25">
      <c r="A115" s="173">
        <f t="shared" si="12"/>
        <v>30</v>
      </c>
      <c r="B115" s="398"/>
      <c r="C115" s="179" t="s">
        <v>200</v>
      </c>
      <c r="D115" s="173" t="s">
        <v>24</v>
      </c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>
        <v>854</v>
      </c>
      <c r="P115" s="174">
        <v>554</v>
      </c>
      <c r="Q115" s="173">
        <f t="shared" si="9"/>
        <v>854</v>
      </c>
      <c r="R115" s="176">
        <f t="shared" si="10"/>
        <v>170.8</v>
      </c>
      <c r="S115" s="176">
        <f t="shared" si="10"/>
        <v>110.8</v>
      </c>
      <c r="T115" s="177">
        <f t="shared" si="11"/>
        <v>60</v>
      </c>
    </row>
    <row r="116" spans="1:20" s="178" customFormat="1" ht="15.75" x14ac:dyDescent="0.25">
      <c r="A116" s="173">
        <f t="shared" si="12"/>
        <v>31</v>
      </c>
      <c r="B116" s="398"/>
      <c r="C116" s="179" t="s">
        <v>181</v>
      </c>
      <c r="D116" s="173" t="s">
        <v>25</v>
      </c>
      <c r="E116" s="174"/>
      <c r="F116" s="174"/>
      <c r="G116" s="174"/>
      <c r="H116" s="174"/>
      <c r="I116" s="174">
        <v>841</v>
      </c>
      <c r="J116" s="174">
        <v>651</v>
      </c>
      <c r="K116" s="174">
        <v>888</v>
      </c>
      <c r="L116" s="174">
        <v>648</v>
      </c>
      <c r="M116" s="174"/>
      <c r="N116" s="174"/>
      <c r="O116" s="174">
        <v>831</v>
      </c>
      <c r="P116" s="174">
        <v>591</v>
      </c>
      <c r="Q116" s="173">
        <f t="shared" si="9"/>
        <v>2560</v>
      </c>
      <c r="R116" s="176">
        <f t="shared" si="10"/>
        <v>170.66666666666669</v>
      </c>
      <c r="S116" s="176">
        <f t="shared" si="10"/>
        <v>126</v>
      </c>
      <c r="T116" s="177">
        <f t="shared" si="11"/>
        <v>51.2</v>
      </c>
    </row>
    <row r="117" spans="1:20" s="178" customFormat="1" ht="15.75" x14ac:dyDescent="0.25">
      <c r="A117" s="173">
        <f t="shared" si="12"/>
        <v>32</v>
      </c>
      <c r="B117" s="398">
        <v>20</v>
      </c>
      <c r="C117" s="179" t="s">
        <v>45</v>
      </c>
      <c r="D117" s="173" t="s">
        <v>43</v>
      </c>
      <c r="E117" s="174">
        <v>713</v>
      </c>
      <c r="F117" s="174">
        <v>413</v>
      </c>
      <c r="G117" s="174">
        <v>871</v>
      </c>
      <c r="H117" s="174">
        <v>571</v>
      </c>
      <c r="I117" s="174">
        <v>833</v>
      </c>
      <c r="J117" s="174">
        <v>533</v>
      </c>
      <c r="K117" s="174">
        <v>838</v>
      </c>
      <c r="L117" s="174">
        <v>538</v>
      </c>
      <c r="M117" s="174">
        <v>866</v>
      </c>
      <c r="N117" s="174">
        <v>566</v>
      </c>
      <c r="O117" s="174"/>
      <c r="P117" s="174"/>
      <c r="Q117" s="173">
        <f t="shared" si="9"/>
        <v>4121</v>
      </c>
      <c r="R117" s="176">
        <f t="shared" si="10"/>
        <v>164.84</v>
      </c>
      <c r="S117" s="176">
        <f t="shared" si="10"/>
        <v>104.84</v>
      </c>
      <c r="T117" s="177">
        <f t="shared" si="11"/>
        <v>60</v>
      </c>
    </row>
    <row r="118" spans="1:20" s="178" customFormat="1" ht="15.75" x14ac:dyDescent="0.25">
      <c r="A118" s="173">
        <f t="shared" si="12"/>
        <v>33</v>
      </c>
      <c r="B118" s="398"/>
      <c r="C118" s="179" t="s">
        <v>165</v>
      </c>
      <c r="D118" s="173" t="s">
        <v>41</v>
      </c>
      <c r="E118" s="174"/>
      <c r="F118" s="174"/>
      <c r="G118" s="174">
        <v>807</v>
      </c>
      <c r="H118" s="174">
        <v>797</v>
      </c>
      <c r="I118" s="174"/>
      <c r="J118" s="174"/>
      <c r="K118" s="174"/>
      <c r="L118" s="174"/>
      <c r="M118" s="174"/>
      <c r="N118" s="174"/>
      <c r="O118" s="174"/>
      <c r="P118" s="174"/>
      <c r="Q118" s="173">
        <f t="shared" si="9"/>
        <v>807</v>
      </c>
      <c r="R118" s="176">
        <f t="shared" si="10"/>
        <v>161.4</v>
      </c>
      <c r="S118" s="176">
        <f t="shared" si="10"/>
        <v>159.4</v>
      </c>
      <c r="T118" s="177">
        <f t="shared" si="11"/>
        <v>24.479999999999997</v>
      </c>
    </row>
    <row r="119" spans="1:20" s="178" customFormat="1" ht="15.75" x14ac:dyDescent="0.25">
      <c r="A119" s="173">
        <f t="shared" si="12"/>
        <v>34</v>
      </c>
      <c r="B119" s="398">
        <v>21</v>
      </c>
      <c r="C119" s="194" t="s">
        <v>23</v>
      </c>
      <c r="D119" s="173" t="s">
        <v>22</v>
      </c>
      <c r="E119" s="174">
        <v>858</v>
      </c>
      <c r="F119" s="174">
        <v>558</v>
      </c>
      <c r="G119" s="174">
        <v>832</v>
      </c>
      <c r="H119" s="174">
        <v>532</v>
      </c>
      <c r="I119" s="174">
        <v>798</v>
      </c>
      <c r="J119" s="174">
        <v>498</v>
      </c>
      <c r="K119" s="174">
        <v>818</v>
      </c>
      <c r="L119" s="174">
        <v>518</v>
      </c>
      <c r="M119" s="174">
        <v>762</v>
      </c>
      <c r="N119" s="174">
        <v>462</v>
      </c>
      <c r="O119" s="174">
        <v>742</v>
      </c>
      <c r="P119" s="174">
        <v>442</v>
      </c>
      <c r="Q119" s="173">
        <f t="shared" si="9"/>
        <v>4810</v>
      </c>
      <c r="R119" s="176">
        <f t="shared" si="10"/>
        <v>160.33333333333331</v>
      </c>
      <c r="S119" s="176">
        <f t="shared" si="10"/>
        <v>100.33333333333334</v>
      </c>
      <c r="T119" s="177">
        <f t="shared" si="11"/>
        <v>60</v>
      </c>
    </row>
    <row r="120" spans="1:20" s="178" customFormat="1" ht="15.75" x14ac:dyDescent="0.25">
      <c r="A120" s="173">
        <f t="shared" si="12"/>
        <v>35</v>
      </c>
      <c r="B120" s="398"/>
      <c r="C120" s="179" t="s">
        <v>193</v>
      </c>
      <c r="D120" s="173" t="s">
        <v>92</v>
      </c>
      <c r="E120" s="174"/>
      <c r="F120" s="174"/>
      <c r="G120" s="174"/>
      <c r="H120" s="174"/>
      <c r="I120" s="174"/>
      <c r="J120" s="174"/>
      <c r="K120" s="174"/>
      <c r="L120" s="174"/>
      <c r="M120" s="174">
        <v>754</v>
      </c>
      <c r="N120" s="174">
        <v>454</v>
      </c>
      <c r="O120" s="174"/>
      <c r="P120" s="174"/>
      <c r="Q120" s="173">
        <f t="shared" si="9"/>
        <v>754</v>
      </c>
      <c r="R120" s="176">
        <f t="shared" si="10"/>
        <v>150.80000000000001</v>
      </c>
      <c r="S120" s="176">
        <f t="shared" si="10"/>
        <v>90.8</v>
      </c>
      <c r="T120" s="177">
        <f t="shared" si="11"/>
        <v>60</v>
      </c>
    </row>
    <row r="121" spans="1:20" s="178" customFormat="1" ht="15.75" x14ac:dyDescent="0.25">
      <c r="A121" s="173">
        <f t="shared" si="12"/>
        <v>36</v>
      </c>
      <c r="B121" s="398"/>
      <c r="C121" s="179" t="s">
        <v>195</v>
      </c>
      <c r="D121" s="173" t="s">
        <v>25</v>
      </c>
      <c r="E121" s="174"/>
      <c r="F121" s="174"/>
      <c r="G121" s="174"/>
      <c r="H121" s="174"/>
      <c r="I121" s="174"/>
      <c r="J121" s="174"/>
      <c r="K121" s="174"/>
      <c r="L121" s="174"/>
      <c r="M121" s="174">
        <v>699</v>
      </c>
      <c r="N121" s="174">
        <v>399</v>
      </c>
      <c r="O121" s="174"/>
      <c r="P121" s="174"/>
      <c r="Q121" s="173">
        <f t="shared" si="9"/>
        <v>699</v>
      </c>
      <c r="R121" s="176">
        <f t="shared" si="10"/>
        <v>139.80000000000001</v>
      </c>
      <c r="S121" s="176">
        <f t="shared" si="10"/>
        <v>79.8</v>
      </c>
      <c r="T121" s="177">
        <f t="shared" si="11"/>
        <v>60</v>
      </c>
    </row>
    <row r="122" spans="1:20" s="178" customFormat="1" ht="15.75" x14ac:dyDescent="0.25">
      <c r="A122" s="173">
        <f t="shared" si="12"/>
        <v>37</v>
      </c>
      <c r="B122" s="398"/>
      <c r="C122" s="179" t="s">
        <v>202</v>
      </c>
      <c r="D122" s="173" t="s">
        <v>22</v>
      </c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>
        <v>630</v>
      </c>
      <c r="P122" s="174">
        <v>330</v>
      </c>
      <c r="Q122" s="173">
        <f t="shared" si="9"/>
        <v>630</v>
      </c>
      <c r="R122" s="176">
        <f t="shared" si="10"/>
        <v>126</v>
      </c>
      <c r="S122" s="176">
        <f t="shared" si="10"/>
        <v>66</v>
      </c>
      <c r="T122" s="177">
        <f t="shared" si="11"/>
        <v>60</v>
      </c>
    </row>
  </sheetData>
  <autoFilter ref="A12:T122">
    <sortState ref="A14:T98">
      <sortCondition ref="D3:D110"/>
    </sortState>
  </autoFilter>
  <mergeCells count="1">
    <mergeCell ref="E10:S11"/>
  </mergeCells>
  <conditionalFormatting sqref="E122:P122 E83:P84 E86:P114 E13:P81">
    <cfRule type="cellIs" dxfId="835" priority="11" stopIfTrue="1" operator="between">
      <formula>900</formula>
      <formula>999</formula>
    </cfRule>
    <cfRule type="cellIs" dxfId="834" priority="12" stopIfTrue="1" operator="between">
      <formula>1000</formula>
      <formula>1099</formula>
    </cfRule>
    <cfRule type="cellIs" dxfId="833" priority="13" stopIfTrue="1" operator="between">
      <formula>1100</formula>
      <formula>1199</formula>
    </cfRule>
  </conditionalFormatting>
  <conditionalFormatting sqref="E123:P150">
    <cfRule type="cellIs" dxfId="832" priority="14" stopIfTrue="1" operator="between">
      <formula>900</formula>
      <formula>999</formula>
    </cfRule>
    <cfRule type="cellIs" dxfId="831" priority="15" stopIfTrue="1" operator="between">
      <formula>1000</formula>
      <formula>1099</formula>
    </cfRule>
    <cfRule type="cellIs" dxfId="830" priority="16" stopIfTrue="1" operator="between">
      <formula>800</formula>
      <formula>899</formula>
    </cfRule>
  </conditionalFormatting>
  <conditionalFormatting sqref="C83:D97 C105:D114 D98:D104 D13:D81 C122:D122">
    <cfRule type="cellIs" dxfId="829" priority="17" stopIfTrue="1" operator="between">
      <formula>800</formula>
      <formula>899</formula>
    </cfRule>
    <cfRule type="cellIs" dxfId="828" priority="18" stopIfTrue="1" operator="between">
      <formula>900</formula>
      <formula>999</formula>
    </cfRule>
  </conditionalFormatting>
  <conditionalFormatting sqref="E115:P121">
    <cfRule type="cellIs" dxfId="827" priority="6" stopIfTrue="1" operator="between">
      <formula>900</formula>
      <formula>999</formula>
    </cfRule>
    <cfRule type="cellIs" dxfId="826" priority="7" stopIfTrue="1" operator="between">
      <formula>1000</formula>
      <formula>1099</formula>
    </cfRule>
    <cfRule type="cellIs" dxfId="825" priority="8" stopIfTrue="1" operator="between">
      <formula>1100</formula>
      <formula>1199</formula>
    </cfRule>
  </conditionalFormatting>
  <conditionalFormatting sqref="C115:D121">
    <cfRule type="cellIs" dxfId="824" priority="9" stopIfTrue="1" operator="between">
      <formula>800</formula>
      <formula>899</formula>
    </cfRule>
    <cfRule type="cellIs" dxfId="823" priority="10" stopIfTrue="1" operator="between">
      <formula>900</formula>
      <formula>999</formula>
    </cfRule>
  </conditionalFormatting>
  <conditionalFormatting sqref="E82:P82">
    <cfRule type="cellIs" dxfId="822" priority="1" stopIfTrue="1" operator="between">
      <formula>900</formula>
      <formula>999</formula>
    </cfRule>
    <cfRule type="cellIs" dxfId="821" priority="2" stopIfTrue="1" operator="between">
      <formula>1000</formula>
      <formula>1099</formula>
    </cfRule>
    <cfRule type="cellIs" dxfId="820" priority="3" stopIfTrue="1" operator="between">
      <formula>1100</formula>
      <formula>1199</formula>
    </cfRule>
  </conditionalFormatting>
  <conditionalFormatting sqref="C82:D82">
    <cfRule type="cellIs" dxfId="819" priority="4" stopIfTrue="1" operator="between">
      <formula>800</formula>
      <formula>899</formula>
    </cfRule>
    <cfRule type="cellIs" dxfId="818" priority="5" stopIfTrue="1" operator="between">
      <formula>900</formula>
      <formula>999</formula>
    </cfRule>
  </conditionalFormatting>
  <pageMargins left="0.15748031496062992" right="0.15748031496062992" top="0.98425196850393704" bottom="0.98425196850393704" header="0.51181102362204722" footer="0.51181102362204722"/>
  <pageSetup orientation="portrait" horizont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zoomScale="85" zoomScaleNormal="85" workbookViewId="0">
      <selection activeCell="A2" sqref="A2"/>
    </sheetView>
  </sheetViews>
  <sheetFormatPr defaultColWidth="9.140625" defaultRowHeight="16.5" x14ac:dyDescent="0.25"/>
  <cols>
    <col min="1" max="1" width="0.85546875" style="1" customWidth="1"/>
    <col min="2" max="2" width="18.42578125" style="1" customWidth="1"/>
    <col min="3" max="3" width="8.5703125" style="1" customWidth="1"/>
    <col min="4" max="4" width="6.5703125" style="1" bestFit="1" customWidth="1"/>
    <col min="5" max="5" width="6" style="69" hidden="1" customWidth="1"/>
    <col min="6" max="6" width="8.7109375" style="70" customWidth="1"/>
    <col min="7" max="7" width="7.85546875" style="1" customWidth="1"/>
    <col min="8" max="8" width="11.85546875" style="1" customWidth="1"/>
    <col min="9" max="9" width="6" style="1" hidden="1" customWidth="1"/>
    <col min="10" max="10" width="8.5703125" style="1" customWidth="1"/>
    <col min="11" max="11" width="6.42578125" style="1" bestFit="1" customWidth="1"/>
    <col min="12" max="12" width="12.42578125" style="1" customWidth="1"/>
    <col min="13" max="13" width="6" style="1" hidden="1" customWidth="1"/>
    <col min="14" max="14" width="8" style="1" customWidth="1"/>
    <col min="15" max="15" width="7.85546875" style="1" customWidth="1"/>
    <col min="16" max="16" width="12" style="1" customWidth="1"/>
    <col min="17" max="17" width="6" style="1" hidden="1" customWidth="1"/>
    <col min="18" max="18" width="9.140625" style="1" customWidth="1"/>
    <col min="19" max="19" width="7.85546875" style="1" customWidth="1"/>
    <col min="20" max="20" width="10.140625" style="1" customWidth="1"/>
    <col min="21" max="21" width="6" style="1" hidden="1" customWidth="1"/>
    <col min="22" max="22" width="8.7109375" style="1" customWidth="1"/>
    <col min="23" max="23" width="7.85546875" style="1" customWidth="1"/>
    <col min="24" max="24" width="10.7109375" style="1" customWidth="1"/>
    <col min="25" max="25" width="9.7109375" style="1" customWidth="1"/>
    <col min="26" max="26" width="7.28515625" style="1" customWidth="1"/>
    <col min="27" max="27" width="12.28515625" style="1" customWidth="1"/>
    <col min="28" max="28" width="10.42578125" style="1" customWidth="1"/>
    <col min="29" max="29" width="14.42578125" style="69" customWidth="1"/>
    <col min="30" max="16384" width="9.140625" style="1"/>
  </cols>
  <sheetData>
    <row r="1" spans="1:29" ht="22.5" x14ac:dyDescent="0.25">
      <c r="B1" s="2"/>
      <c r="C1" s="2"/>
      <c r="D1" s="3"/>
      <c r="E1" s="4"/>
      <c r="F1" s="5" t="s">
        <v>230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7" t="s">
        <v>87</v>
      </c>
      <c r="X1" s="8"/>
      <c r="Y1" s="8"/>
      <c r="Z1" s="8"/>
      <c r="AA1" s="3"/>
      <c r="AB1" s="3"/>
      <c r="AC1" s="4"/>
    </row>
    <row r="2" spans="1:29" ht="21" thickBot="1" x14ac:dyDescent="0.35">
      <c r="B2" s="9" t="s">
        <v>0</v>
      </c>
      <c r="C2" s="10"/>
      <c r="D2" s="10"/>
      <c r="E2" s="4"/>
      <c r="F2" s="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x14ac:dyDescent="0.25">
      <c r="B3" s="698" t="s">
        <v>1</v>
      </c>
      <c r="C3" s="699"/>
      <c r="D3" s="12" t="s">
        <v>2</v>
      </c>
      <c r="E3" s="13"/>
      <c r="F3" s="301" t="s">
        <v>3</v>
      </c>
      <c r="G3" s="700" t="s">
        <v>4</v>
      </c>
      <c r="H3" s="701"/>
      <c r="I3" s="15"/>
      <c r="J3" s="301" t="s">
        <v>5</v>
      </c>
      <c r="K3" s="700" t="s">
        <v>4</v>
      </c>
      <c r="L3" s="701"/>
      <c r="M3" s="16"/>
      <c r="N3" s="301" t="s">
        <v>6</v>
      </c>
      <c r="O3" s="700" t="s">
        <v>4</v>
      </c>
      <c r="P3" s="701"/>
      <c r="Q3" s="16"/>
      <c r="R3" s="301" t="s">
        <v>7</v>
      </c>
      <c r="S3" s="700" t="s">
        <v>4</v>
      </c>
      <c r="T3" s="701"/>
      <c r="U3" s="17"/>
      <c r="V3" s="301" t="s">
        <v>8</v>
      </c>
      <c r="W3" s="700" t="s">
        <v>4</v>
      </c>
      <c r="X3" s="701"/>
      <c r="Y3" s="301" t="s">
        <v>9</v>
      </c>
      <c r="Z3" s="18"/>
      <c r="AA3" s="19" t="s">
        <v>10</v>
      </c>
      <c r="AB3" s="20" t="s">
        <v>11</v>
      </c>
      <c r="AC3" s="21" t="s">
        <v>9</v>
      </c>
    </row>
    <row r="4" spans="1:29" ht="17.25" thickBot="1" x14ac:dyDescent="0.3">
      <c r="A4" s="22"/>
      <c r="B4" s="702" t="s">
        <v>12</v>
      </c>
      <c r="C4" s="703"/>
      <c r="D4" s="23"/>
      <c r="E4" s="24"/>
      <c r="F4" s="25" t="s">
        <v>13</v>
      </c>
      <c r="G4" s="696" t="s">
        <v>14</v>
      </c>
      <c r="H4" s="697"/>
      <c r="I4" s="26"/>
      <c r="J4" s="25" t="s">
        <v>13</v>
      </c>
      <c r="K4" s="696" t="s">
        <v>14</v>
      </c>
      <c r="L4" s="697"/>
      <c r="M4" s="25"/>
      <c r="N4" s="25" t="s">
        <v>13</v>
      </c>
      <c r="O4" s="696" t="s">
        <v>14</v>
      </c>
      <c r="P4" s="697"/>
      <c r="Q4" s="25"/>
      <c r="R4" s="25" t="s">
        <v>13</v>
      </c>
      <c r="S4" s="696" t="s">
        <v>14</v>
      </c>
      <c r="T4" s="697"/>
      <c r="U4" s="27"/>
      <c r="V4" s="25" t="s">
        <v>13</v>
      </c>
      <c r="W4" s="696" t="s">
        <v>14</v>
      </c>
      <c r="X4" s="697"/>
      <c r="Y4" s="28" t="s">
        <v>13</v>
      </c>
      <c r="Z4" s="29" t="s">
        <v>15</v>
      </c>
      <c r="AA4" s="30" t="s">
        <v>16</v>
      </c>
      <c r="AB4" s="31" t="s">
        <v>17</v>
      </c>
      <c r="AC4" s="32" t="s">
        <v>18</v>
      </c>
    </row>
    <row r="5" spans="1:29" ht="48.75" customHeight="1" x14ac:dyDescent="0.25">
      <c r="A5" s="22"/>
      <c r="B5" s="678" t="s">
        <v>37</v>
      </c>
      <c r="C5" s="679"/>
      <c r="D5" s="33">
        <f>SUM(D6:D8)</f>
        <v>49</v>
      </c>
      <c r="E5" s="34">
        <f>SUM(E6:E8)</f>
        <v>483</v>
      </c>
      <c r="F5" s="35">
        <f>SUM(F6:F8)</f>
        <v>532</v>
      </c>
      <c r="G5" s="36">
        <f>F25</f>
        <v>606</v>
      </c>
      <c r="H5" s="37" t="str">
        <f>B25</f>
        <v>AQVA</v>
      </c>
      <c r="I5" s="38">
        <f>SUM(I6:I8)</f>
        <v>482</v>
      </c>
      <c r="J5" s="39">
        <f>SUM(J6:J8)</f>
        <v>531</v>
      </c>
      <c r="K5" s="39">
        <f>J21</f>
        <v>582</v>
      </c>
      <c r="L5" s="40" t="str">
        <f>B21</f>
        <v>WÜRTH</v>
      </c>
      <c r="M5" s="41">
        <f>SUM(M6:M8)</f>
        <v>529</v>
      </c>
      <c r="N5" s="36">
        <f>SUM(N6:N8)</f>
        <v>578</v>
      </c>
      <c r="O5" s="36">
        <f>N17</f>
        <v>547</v>
      </c>
      <c r="P5" s="37" t="str">
        <f>B17</f>
        <v>Aroz3D</v>
      </c>
      <c r="Q5" s="42">
        <f>SUM(Q6:Q8)</f>
        <v>551</v>
      </c>
      <c r="R5" s="36">
        <f>SUM(R6:R8)</f>
        <v>600</v>
      </c>
      <c r="S5" s="36">
        <f>R13</f>
        <v>555</v>
      </c>
      <c r="T5" s="37" t="str">
        <f>B13</f>
        <v>Eesti Raudtee</v>
      </c>
      <c r="U5" s="42">
        <f>SUM(U6:U8)</f>
        <v>546</v>
      </c>
      <c r="V5" s="36">
        <f>SUM(V6:V8)</f>
        <v>595</v>
      </c>
      <c r="W5" s="36">
        <f>V9</f>
        <v>598</v>
      </c>
      <c r="X5" s="37" t="str">
        <f>B9</f>
        <v>Noobel</v>
      </c>
      <c r="Y5" s="43">
        <f>F5+J5+N5+R5+V5</f>
        <v>2836</v>
      </c>
      <c r="Z5" s="41">
        <f>SUM(Z6:Z8)</f>
        <v>2591</v>
      </c>
      <c r="AA5" s="44">
        <f>AVERAGE(AA6,AA7,AA8)</f>
        <v>189.06666666666669</v>
      </c>
      <c r="AB5" s="45">
        <f>AVERAGE(AB6,AB7,AB8)</f>
        <v>172.73333333333335</v>
      </c>
      <c r="AC5" s="663">
        <f>G6+K6+O6+S6+W6</f>
        <v>2</v>
      </c>
    </row>
    <row r="6" spans="1:29" ht="16.5" customHeight="1" x14ac:dyDescent="0.25">
      <c r="A6" s="46"/>
      <c r="B6" s="680" t="s">
        <v>169</v>
      </c>
      <c r="C6" s="681"/>
      <c r="D6" s="47">
        <v>19</v>
      </c>
      <c r="E6" s="48">
        <v>174</v>
      </c>
      <c r="F6" s="49">
        <f>E6+D6</f>
        <v>193</v>
      </c>
      <c r="G6" s="668">
        <v>0</v>
      </c>
      <c r="H6" s="669"/>
      <c r="I6" s="50">
        <v>161</v>
      </c>
      <c r="J6" s="51">
        <f>I6+D6</f>
        <v>180</v>
      </c>
      <c r="K6" s="668">
        <v>0</v>
      </c>
      <c r="L6" s="669"/>
      <c r="M6" s="50">
        <v>188</v>
      </c>
      <c r="N6" s="51">
        <f>M6+D6</f>
        <v>207</v>
      </c>
      <c r="O6" s="668">
        <v>1</v>
      </c>
      <c r="P6" s="669"/>
      <c r="Q6" s="50">
        <v>191</v>
      </c>
      <c r="R6" s="49">
        <f>Q6+D6</f>
        <v>210</v>
      </c>
      <c r="S6" s="668">
        <v>1</v>
      </c>
      <c r="T6" s="669"/>
      <c r="U6" s="48">
        <v>213</v>
      </c>
      <c r="V6" s="49">
        <f>U6+D6</f>
        <v>232</v>
      </c>
      <c r="W6" s="668">
        <v>0</v>
      </c>
      <c r="X6" s="669"/>
      <c r="Y6" s="51">
        <f>F6+J6+N6+R6+V6</f>
        <v>1022</v>
      </c>
      <c r="Z6" s="50">
        <f>E6+I6+M6+Q6+U6</f>
        <v>927</v>
      </c>
      <c r="AA6" s="52">
        <f>AVERAGE(F6,J6,N6,R6,V6)</f>
        <v>204.4</v>
      </c>
      <c r="AB6" s="53">
        <f>AVERAGE(F6,J6,N6,R6,V6)-D6</f>
        <v>185.4</v>
      </c>
      <c r="AC6" s="664"/>
    </row>
    <row r="7" spans="1:29" s="22" customFormat="1" ht="15.75" customHeight="1" x14ac:dyDescent="0.2">
      <c r="A7" s="46"/>
      <c r="B7" s="680" t="s">
        <v>38</v>
      </c>
      <c r="C7" s="681"/>
      <c r="D7" s="47">
        <v>23</v>
      </c>
      <c r="E7" s="48">
        <v>159</v>
      </c>
      <c r="F7" s="49">
        <f t="shared" ref="F7:F8" si="0">E7+D7</f>
        <v>182</v>
      </c>
      <c r="G7" s="670"/>
      <c r="H7" s="671"/>
      <c r="I7" s="50">
        <v>173</v>
      </c>
      <c r="J7" s="51">
        <f t="shared" ref="J7:J8" si="1">I7+D7</f>
        <v>196</v>
      </c>
      <c r="K7" s="670"/>
      <c r="L7" s="671"/>
      <c r="M7" s="50">
        <v>160</v>
      </c>
      <c r="N7" s="51">
        <f t="shared" ref="N7:N8" si="2">M7+D7</f>
        <v>183</v>
      </c>
      <c r="O7" s="670"/>
      <c r="P7" s="671"/>
      <c r="Q7" s="48">
        <v>137</v>
      </c>
      <c r="R7" s="49">
        <f t="shared" ref="R7:R8" si="3">Q7+D7</f>
        <v>160</v>
      </c>
      <c r="S7" s="670"/>
      <c r="T7" s="671"/>
      <c r="U7" s="48">
        <v>136</v>
      </c>
      <c r="V7" s="49">
        <f t="shared" ref="V7:V8" si="4">U7+D7</f>
        <v>159</v>
      </c>
      <c r="W7" s="670"/>
      <c r="X7" s="671"/>
      <c r="Y7" s="51">
        <f>F7+J7+N7+R7+V7</f>
        <v>880</v>
      </c>
      <c r="Z7" s="50">
        <f>E7+I7+M7+Q7+U7</f>
        <v>765</v>
      </c>
      <c r="AA7" s="52">
        <f>AVERAGE(F7,J7,N7,R7,V7)</f>
        <v>176</v>
      </c>
      <c r="AB7" s="53">
        <f>AVERAGE(F7,J7,N7,R7,V7)-D7</f>
        <v>153</v>
      </c>
      <c r="AC7" s="664"/>
    </row>
    <row r="8" spans="1:29" s="22" customFormat="1" ht="16.5" customHeight="1" thickBot="1" x14ac:dyDescent="0.25">
      <c r="A8" s="46"/>
      <c r="B8" s="682" t="s">
        <v>39</v>
      </c>
      <c r="C8" s="683"/>
      <c r="D8" s="54">
        <v>7</v>
      </c>
      <c r="E8" s="55">
        <v>150</v>
      </c>
      <c r="F8" s="49">
        <f t="shared" si="0"/>
        <v>157</v>
      </c>
      <c r="G8" s="672"/>
      <c r="H8" s="673"/>
      <c r="I8" s="56">
        <v>148</v>
      </c>
      <c r="J8" s="51">
        <f t="shared" si="1"/>
        <v>155</v>
      </c>
      <c r="K8" s="672"/>
      <c r="L8" s="673"/>
      <c r="M8" s="50">
        <v>181</v>
      </c>
      <c r="N8" s="51">
        <f t="shared" si="2"/>
        <v>188</v>
      </c>
      <c r="O8" s="672"/>
      <c r="P8" s="673"/>
      <c r="Q8" s="48">
        <v>223</v>
      </c>
      <c r="R8" s="49">
        <f t="shared" si="3"/>
        <v>230</v>
      </c>
      <c r="S8" s="672"/>
      <c r="T8" s="673"/>
      <c r="U8" s="48">
        <v>197</v>
      </c>
      <c r="V8" s="49">
        <f t="shared" si="4"/>
        <v>204</v>
      </c>
      <c r="W8" s="672"/>
      <c r="X8" s="673"/>
      <c r="Y8" s="57">
        <f>F8+J8+N8+R8+V8</f>
        <v>934</v>
      </c>
      <c r="Z8" s="56">
        <f>E8+I8+M8+Q8+U8</f>
        <v>899</v>
      </c>
      <c r="AA8" s="58">
        <f>AVERAGE(F8,J8,N8,R8,V8)</f>
        <v>186.8</v>
      </c>
      <c r="AB8" s="59">
        <f>AVERAGE(F8,J8,N8,R8,V8)-D8</f>
        <v>179.8</v>
      </c>
      <c r="AC8" s="665"/>
    </row>
    <row r="9" spans="1:29" s="46" customFormat="1" ht="48.75" customHeight="1" x14ac:dyDescent="0.2">
      <c r="B9" s="678" t="s">
        <v>30</v>
      </c>
      <c r="C9" s="679"/>
      <c r="D9" s="232">
        <f>SUM(D10:D12)</f>
        <v>32</v>
      </c>
      <c r="E9" s="34">
        <f>SUM(E10:E12)</f>
        <v>571</v>
      </c>
      <c r="F9" s="61">
        <f>SUM(F10:F12)</f>
        <v>603</v>
      </c>
      <c r="G9" s="61">
        <f>F21</f>
        <v>662</v>
      </c>
      <c r="H9" s="40" t="str">
        <f>B21</f>
        <v>WÜRTH</v>
      </c>
      <c r="I9" s="62">
        <f>SUM(I10:I12)</f>
        <v>473</v>
      </c>
      <c r="J9" s="61">
        <f>SUM(J10:J12)</f>
        <v>505</v>
      </c>
      <c r="K9" s="61">
        <f>J17</f>
        <v>612</v>
      </c>
      <c r="L9" s="40" t="str">
        <f>B17</f>
        <v>Aroz3D</v>
      </c>
      <c r="M9" s="41">
        <f>SUM(M10:M12)</f>
        <v>582</v>
      </c>
      <c r="N9" s="61">
        <f>SUM(N10:N12)</f>
        <v>614</v>
      </c>
      <c r="O9" s="61">
        <f>N13</f>
        <v>683</v>
      </c>
      <c r="P9" s="40" t="str">
        <f>B13</f>
        <v>Eesti Raudtee</v>
      </c>
      <c r="Q9" s="41">
        <f>SUM(Q10:Q12)</f>
        <v>554</v>
      </c>
      <c r="R9" s="61">
        <f>SUM(R10:R12)</f>
        <v>586</v>
      </c>
      <c r="S9" s="61">
        <f>R25</f>
        <v>591</v>
      </c>
      <c r="T9" s="40" t="str">
        <f>B25</f>
        <v>AQVA</v>
      </c>
      <c r="U9" s="41">
        <f>SUM(U10:U12)</f>
        <v>566</v>
      </c>
      <c r="V9" s="61">
        <f>SUM(V10:V12)</f>
        <v>598</v>
      </c>
      <c r="W9" s="61">
        <f>V5</f>
        <v>595</v>
      </c>
      <c r="X9" s="40" t="str">
        <f>B5</f>
        <v>Latestoil</v>
      </c>
      <c r="Y9" s="43">
        <f>F9+J9+N9+R9+V9</f>
        <v>2906</v>
      </c>
      <c r="Z9" s="41">
        <f>SUM(Z10:Z12)</f>
        <v>2746</v>
      </c>
      <c r="AA9" s="64">
        <f>AVERAGE(AA10,AA11,AA12)</f>
        <v>193.73333333333335</v>
      </c>
      <c r="AB9" s="45">
        <f>AVERAGE(AB10,AB11,AB12)</f>
        <v>183.06666666666669</v>
      </c>
      <c r="AC9" s="663">
        <f>G10+K10+O10+S10+W10</f>
        <v>1</v>
      </c>
    </row>
    <row r="10" spans="1:29" s="46" customFormat="1" ht="15.75" customHeight="1" x14ac:dyDescent="0.2">
      <c r="B10" s="680" t="s">
        <v>122</v>
      </c>
      <c r="C10" s="681"/>
      <c r="D10" s="47">
        <v>19</v>
      </c>
      <c r="E10" s="48">
        <v>216</v>
      </c>
      <c r="F10" s="49">
        <f>E10+D10</f>
        <v>235</v>
      </c>
      <c r="G10" s="668">
        <v>0</v>
      </c>
      <c r="H10" s="669"/>
      <c r="I10" s="50">
        <v>177</v>
      </c>
      <c r="J10" s="51">
        <f>I10+D10</f>
        <v>196</v>
      </c>
      <c r="K10" s="668">
        <v>0</v>
      </c>
      <c r="L10" s="669"/>
      <c r="M10" s="50">
        <v>186</v>
      </c>
      <c r="N10" s="51">
        <f>M10+D10</f>
        <v>205</v>
      </c>
      <c r="O10" s="668">
        <v>0</v>
      </c>
      <c r="P10" s="669"/>
      <c r="Q10" s="50">
        <v>164</v>
      </c>
      <c r="R10" s="49">
        <f>Q10+D10</f>
        <v>183</v>
      </c>
      <c r="S10" s="668">
        <v>0</v>
      </c>
      <c r="T10" s="669"/>
      <c r="U10" s="50">
        <v>171</v>
      </c>
      <c r="V10" s="49">
        <f>U10+D10</f>
        <v>190</v>
      </c>
      <c r="W10" s="668">
        <v>1</v>
      </c>
      <c r="X10" s="669"/>
      <c r="Y10" s="51">
        <f t="shared" ref="Y10:Y28" si="5">F10+J10+N10+R10+V10</f>
        <v>1009</v>
      </c>
      <c r="Z10" s="50">
        <f>E10+I10+M10+Q10+U10</f>
        <v>914</v>
      </c>
      <c r="AA10" s="52">
        <f>AVERAGE(F10,J10,N10,R10,V10)</f>
        <v>201.8</v>
      </c>
      <c r="AB10" s="53">
        <f>AVERAGE(F10,J10,N10,R10,V10)-D10</f>
        <v>182.8</v>
      </c>
      <c r="AC10" s="664"/>
    </row>
    <row r="11" spans="1:29" s="46" customFormat="1" ht="15.75" customHeight="1" x14ac:dyDescent="0.2">
      <c r="B11" s="680" t="s">
        <v>123</v>
      </c>
      <c r="C11" s="681"/>
      <c r="D11" s="47">
        <v>0</v>
      </c>
      <c r="E11" s="48">
        <v>178</v>
      </c>
      <c r="F11" s="49">
        <f t="shared" ref="F11:F12" si="6">E11+D11</f>
        <v>178</v>
      </c>
      <c r="G11" s="670"/>
      <c r="H11" s="671"/>
      <c r="I11" s="50">
        <v>143</v>
      </c>
      <c r="J11" s="51">
        <f t="shared" ref="J11:J12" si="7">I11+D11</f>
        <v>143</v>
      </c>
      <c r="K11" s="670"/>
      <c r="L11" s="671"/>
      <c r="M11" s="50">
        <v>216</v>
      </c>
      <c r="N11" s="51">
        <f t="shared" ref="N11:N12" si="8">M11+D11</f>
        <v>216</v>
      </c>
      <c r="O11" s="670"/>
      <c r="P11" s="671"/>
      <c r="Q11" s="48">
        <v>191</v>
      </c>
      <c r="R11" s="49">
        <f t="shared" ref="R11:R12" si="9">Q11+D11</f>
        <v>191</v>
      </c>
      <c r="S11" s="670"/>
      <c r="T11" s="671"/>
      <c r="U11" s="48">
        <v>257</v>
      </c>
      <c r="V11" s="49">
        <f t="shared" ref="V11:V12" si="10">U11+D11</f>
        <v>257</v>
      </c>
      <c r="W11" s="670"/>
      <c r="X11" s="671"/>
      <c r="Y11" s="51">
        <f t="shared" si="5"/>
        <v>985</v>
      </c>
      <c r="Z11" s="50">
        <f>E11+I11+M11+Q11+U11</f>
        <v>985</v>
      </c>
      <c r="AA11" s="52">
        <f>AVERAGE(F11,J11,N11,R11,V11)</f>
        <v>197</v>
      </c>
      <c r="AB11" s="53">
        <f>AVERAGE(F11,J11,N11,R11,V11)-D11</f>
        <v>197</v>
      </c>
      <c r="AC11" s="664"/>
    </row>
    <row r="12" spans="1:29" s="46" customFormat="1" ht="16.5" customHeight="1" thickBot="1" x14ac:dyDescent="0.25">
      <c r="B12" s="682" t="s">
        <v>124</v>
      </c>
      <c r="C12" s="683"/>
      <c r="D12" s="54">
        <v>13</v>
      </c>
      <c r="E12" s="55">
        <v>177</v>
      </c>
      <c r="F12" s="49">
        <f t="shared" si="6"/>
        <v>190</v>
      </c>
      <c r="G12" s="672"/>
      <c r="H12" s="673"/>
      <c r="I12" s="56">
        <v>153</v>
      </c>
      <c r="J12" s="51">
        <f t="shared" si="7"/>
        <v>166</v>
      </c>
      <c r="K12" s="672"/>
      <c r="L12" s="673"/>
      <c r="M12" s="50">
        <v>180</v>
      </c>
      <c r="N12" s="51">
        <f t="shared" si="8"/>
        <v>193</v>
      </c>
      <c r="O12" s="672"/>
      <c r="P12" s="673"/>
      <c r="Q12" s="48">
        <v>199</v>
      </c>
      <c r="R12" s="49">
        <f t="shared" si="9"/>
        <v>212</v>
      </c>
      <c r="S12" s="672"/>
      <c r="T12" s="673"/>
      <c r="U12" s="48">
        <v>138</v>
      </c>
      <c r="V12" s="49">
        <f t="shared" si="10"/>
        <v>151</v>
      </c>
      <c r="W12" s="672"/>
      <c r="X12" s="673"/>
      <c r="Y12" s="57">
        <f t="shared" si="5"/>
        <v>912</v>
      </c>
      <c r="Z12" s="56">
        <f>E12+I12+M12+Q12+U12</f>
        <v>847</v>
      </c>
      <c r="AA12" s="58">
        <f>AVERAGE(F12,J12,N12,R12,V12)</f>
        <v>182.4</v>
      </c>
      <c r="AB12" s="59">
        <f>AVERAGE(F12,J12,N12,R12,V12)-D12</f>
        <v>169.4</v>
      </c>
      <c r="AC12" s="665"/>
    </row>
    <row r="13" spans="1:29" s="46" customFormat="1" ht="45" customHeight="1" thickBot="1" x14ac:dyDescent="0.25">
      <c r="B13" s="690" t="s">
        <v>20</v>
      </c>
      <c r="C13" s="691"/>
      <c r="D13" s="60">
        <f>SUM(D14:D16)</f>
        <v>59</v>
      </c>
      <c r="E13" s="34">
        <f>SUM(E14:E16)</f>
        <v>606</v>
      </c>
      <c r="F13" s="61">
        <f>SUM(F14:F16)</f>
        <v>665</v>
      </c>
      <c r="G13" s="61">
        <f>F17</f>
        <v>516</v>
      </c>
      <c r="H13" s="40" t="str">
        <f>B17</f>
        <v>Aroz3D</v>
      </c>
      <c r="I13" s="62">
        <f>SUM(I14:I16)</f>
        <v>557</v>
      </c>
      <c r="J13" s="61">
        <f>SUM(J14:J16)</f>
        <v>616</v>
      </c>
      <c r="K13" s="61">
        <f>J25</f>
        <v>559</v>
      </c>
      <c r="L13" s="40" t="str">
        <f>B25</f>
        <v>AQVA</v>
      </c>
      <c r="M13" s="41">
        <f>SUM(M14:M16)</f>
        <v>624</v>
      </c>
      <c r="N13" s="65">
        <f>SUM(N14:N16)</f>
        <v>683</v>
      </c>
      <c r="O13" s="61">
        <f>N9</f>
        <v>614</v>
      </c>
      <c r="P13" s="40" t="str">
        <f>B9</f>
        <v>Noobel</v>
      </c>
      <c r="Q13" s="41">
        <f>SUM(Q14:Q16)</f>
        <v>496</v>
      </c>
      <c r="R13" s="63">
        <f>SUM(R14:R16)</f>
        <v>555</v>
      </c>
      <c r="S13" s="61">
        <f>R5</f>
        <v>600</v>
      </c>
      <c r="T13" s="40" t="str">
        <f>B5</f>
        <v>Latestoil</v>
      </c>
      <c r="U13" s="41">
        <f>SUM(U14:U16)</f>
        <v>541</v>
      </c>
      <c r="V13" s="65">
        <f>SUM(V14:V16)</f>
        <v>600</v>
      </c>
      <c r="W13" s="61">
        <f>V21</f>
        <v>559</v>
      </c>
      <c r="X13" s="40" t="str">
        <f>B21</f>
        <v>WÜRTH</v>
      </c>
      <c r="Y13" s="43">
        <f t="shared" si="5"/>
        <v>3119</v>
      </c>
      <c r="Z13" s="41">
        <f>SUM(Z14:Z16)</f>
        <v>2824</v>
      </c>
      <c r="AA13" s="64">
        <f>AVERAGE(AA14,AA15,AA16)</f>
        <v>207.93333333333331</v>
      </c>
      <c r="AB13" s="45">
        <f>AVERAGE(AB14,AB15,AB16)</f>
        <v>188.26666666666665</v>
      </c>
      <c r="AC13" s="663">
        <f>G14+K14+O14+S14+W14</f>
        <v>4</v>
      </c>
    </row>
    <row r="14" spans="1:29" s="46" customFormat="1" ht="15.75" customHeight="1" x14ac:dyDescent="0.2">
      <c r="B14" s="692" t="s">
        <v>103</v>
      </c>
      <c r="C14" s="693"/>
      <c r="D14" s="47">
        <v>33</v>
      </c>
      <c r="E14" s="48">
        <v>156</v>
      </c>
      <c r="F14" s="49">
        <f>E14+D14</f>
        <v>189</v>
      </c>
      <c r="G14" s="668">
        <v>1</v>
      </c>
      <c r="H14" s="669"/>
      <c r="I14" s="50">
        <v>147</v>
      </c>
      <c r="J14" s="51">
        <f>I14+D14</f>
        <v>180</v>
      </c>
      <c r="K14" s="668">
        <v>1</v>
      </c>
      <c r="L14" s="669"/>
      <c r="M14" s="50">
        <v>131</v>
      </c>
      <c r="N14" s="51">
        <f>M14+D14</f>
        <v>164</v>
      </c>
      <c r="O14" s="668">
        <v>1</v>
      </c>
      <c r="P14" s="669"/>
      <c r="Q14" s="50">
        <v>159</v>
      </c>
      <c r="R14" s="49">
        <f>Q14+D14</f>
        <v>192</v>
      </c>
      <c r="S14" s="668">
        <v>0</v>
      </c>
      <c r="T14" s="669"/>
      <c r="U14" s="50">
        <v>134</v>
      </c>
      <c r="V14" s="49">
        <f>U14+D14</f>
        <v>167</v>
      </c>
      <c r="W14" s="668">
        <v>1</v>
      </c>
      <c r="X14" s="669"/>
      <c r="Y14" s="51">
        <f t="shared" si="5"/>
        <v>892</v>
      </c>
      <c r="Z14" s="50">
        <f>E14+I14+M14+Q14+U14</f>
        <v>727</v>
      </c>
      <c r="AA14" s="52">
        <f>AVERAGE(F14,J14,N14,R14,V14)</f>
        <v>178.4</v>
      </c>
      <c r="AB14" s="53">
        <f>AVERAGE(F14,J14,N14,R14,V14)-D14</f>
        <v>145.4</v>
      </c>
      <c r="AC14" s="664"/>
    </row>
    <row r="15" spans="1:29" s="46" customFormat="1" ht="15.75" customHeight="1" x14ac:dyDescent="0.2">
      <c r="B15" s="694" t="s">
        <v>105</v>
      </c>
      <c r="C15" s="695"/>
      <c r="D15" s="47">
        <v>15</v>
      </c>
      <c r="E15" s="48">
        <v>245</v>
      </c>
      <c r="F15" s="49">
        <f t="shared" ref="F15:F16" si="11">E15+D15</f>
        <v>260</v>
      </c>
      <c r="G15" s="670"/>
      <c r="H15" s="671"/>
      <c r="I15" s="48">
        <v>202</v>
      </c>
      <c r="J15" s="51">
        <f t="shared" ref="J15:J16" si="12">I15+D15</f>
        <v>217</v>
      </c>
      <c r="K15" s="670"/>
      <c r="L15" s="671"/>
      <c r="M15" s="48">
        <v>257</v>
      </c>
      <c r="N15" s="51">
        <f t="shared" ref="N15:N16" si="13">M15+D15</f>
        <v>272</v>
      </c>
      <c r="O15" s="670"/>
      <c r="P15" s="671"/>
      <c r="Q15" s="48">
        <v>149</v>
      </c>
      <c r="R15" s="49">
        <f t="shared" ref="R15:R16" si="14">Q15+D15</f>
        <v>164</v>
      </c>
      <c r="S15" s="670"/>
      <c r="T15" s="671"/>
      <c r="U15" s="48">
        <v>190</v>
      </c>
      <c r="V15" s="49">
        <f t="shared" ref="V15:V16" si="15">U15+D15</f>
        <v>205</v>
      </c>
      <c r="W15" s="670"/>
      <c r="X15" s="671"/>
      <c r="Y15" s="51">
        <f t="shared" si="5"/>
        <v>1118</v>
      </c>
      <c r="Z15" s="50">
        <f>E15+I15+M15+Q15+U15</f>
        <v>1043</v>
      </c>
      <c r="AA15" s="52">
        <f>AVERAGE(F15,J15,N15,R15,V15)</f>
        <v>223.6</v>
      </c>
      <c r="AB15" s="53">
        <f>AVERAGE(F15,J15,N15,R15,V15)-D15</f>
        <v>208.6</v>
      </c>
      <c r="AC15" s="664"/>
    </row>
    <row r="16" spans="1:29" s="46" customFormat="1" ht="16.5" customHeight="1" thickBot="1" x14ac:dyDescent="0.25">
      <c r="B16" s="682" t="s">
        <v>104</v>
      </c>
      <c r="C16" s="683"/>
      <c r="D16" s="54">
        <v>11</v>
      </c>
      <c r="E16" s="55">
        <v>205</v>
      </c>
      <c r="F16" s="49">
        <f t="shared" si="11"/>
        <v>216</v>
      </c>
      <c r="G16" s="672"/>
      <c r="H16" s="673"/>
      <c r="I16" s="48">
        <v>208</v>
      </c>
      <c r="J16" s="51">
        <f t="shared" si="12"/>
        <v>219</v>
      </c>
      <c r="K16" s="672"/>
      <c r="L16" s="673"/>
      <c r="M16" s="48">
        <v>236</v>
      </c>
      <c r="N16" s="51">
        <f t="shared" si="13"/>
        <v>247</v>
      </c>
      <c r="O16" s="672"/>
      <c r="P16" s="673"/>
      <c r="Q16" s="48">
        <v>188</v>
      </c>
      <c r="R16" s="49">
        <f t="shared" si="14"/>
        <v>199</v>
      </c>
      <c r="S16" s="672"/>
      <c r="T16" s="673"/>
      <c r="U16" s="48">
        <v>217</v>
      </c>
      <c r="V16" s="49">
        <f t="shared" si="15"/>
        <v>228</v>
      </c>
      <c r="W16" s="672"/>
      <c r="X16" s="673"/>
      <c r="Y16" s="57">
        <f t="shared" si="5"/>
        <v>1109</v>
      </c>
      <c r="Z16" s="56">
        <f>E16+I16+M16+Q16+U16</f>
        <v>1054</v>
      </c>
      <c r="AA16" s="58">
        <f>AVERAGE(F16,J16,N16,R16,V16)</f>
        <v>221.8</v>
      </c>
      <c r="AB16" s="59">
        <f>AVERAGE(F16,J16,N16,R16,V16)-D16</f>
        <v>210.8</v>
      </c>
      <c r="AC16" s="665"/>
    </row>
    <row r="17" spans="2:29" s="46" customFormat="1" ht="48.75" customHeight="1" x14ac:dyDescent="0.2">
      <c r="B17" s="684" t="s">
        <v>42</v>
      </c>
      <c r="C17" s="685"/>
      <c r="D17" s="232">
        <f>SUM(D18:D20)</f>
        <v>99</v>
      </c>
      <c r="E17" s="34">
        <f>SUM(E18:E20)</f>
        <v>417</v>
      </c>
      <c r="F17" s="61">
        <f>SUM(F18:F20)</f>
        <v>516</v>
      </c>
      <c r="G17" s="61">
        <f>F13</f>
        <v>665</v>
      </c>
      <c r="H17" s="40" t="str">
        <f>B13</f>
        <v>Eesti Raudtee</v>
      </c>
      <c r="I17" s="66">
        <f>SUM(I18:I20)</f>
        <v>513</v>
      </c>
      <c r="J17" s="61">
        <f>SUM(J18:J20)</f>
        <v>612</v>
      </c>
      <c r="K17" s="61">
        <f>J9</f>
        <v>505</v>
      </c>
      <c r="L17" s="40" t="str">
        <f>B9</f>
        <v>Noobel</v>
      </c>
      <c r="M17" s="42">
        <f>SUM(M18:M20)</f>
        <v>448</v>
      </c>
      <c r="N17" s="61">
        <f>SUM(N18:N20)</f>
        <v>547</v>
      </c>
      <c r="O17" s="61">
        <f>N5</f>
        <v>578</v>
      </c>
      <c r="P17" s="40" t="str">
        <f>B5</f>
        <v>Latestoil</v>
      </c>
      <c r="Q17" s="41">
        <f>SUM(Q18:Q20)</f>
        <v>420</v>
      </c>
      <c r="R17" s="61">
        <f>SUM(R18:R20)</f>
        <v>519</v>
      </c>
      <c r="S17" s="61">
        <f>R21</f>
        <v>512</v>
      </c>
      <c r="T17" s="40" t="str">
        <f>B21</f>
        <v>WÜRTH</v>
      </c>
      <c r="U17" s="41">
        <f>SUM(U18:U20)</f>
        <v>488</v>
      </c>
      <c r="V17" s="61">
        <f>SUM(V18:V20)</f>
        <v>587</v>
      </c>
      <c r="W17" s="61">
        <f>V25</f>
        <v>519</v>
      </c>
      <c r="X17" s="40" t="str">
        <f>B25</f>
        <v>AQVA</v>
      </c>
      <c r="Y17" s="43">
        <f t="shared" si="5"/>
        <v>2781</v>
      </c>
      <c r="Z17" s="41">
        <f>SUM(Z18:Z20)</f>
        <v>2286</v>
      </c>
      <c r="AA17" s="64">
        <f>AVERAGE(AA18,AA19,AA20)</f>
        <v>185.4</v>
      </c>
      <c r="AB17" s="45">
        <f>AVERAGE(AB18,AB19,AB20)</f>
        <v>152.4</v>
      </c>
      <c r="AC17" s="663">
        <f>G18+K18+O18+S18+W18</f>
        <v>3</v>
      </c>
    </row>
    <row r="18" spans="2:29" s="46" customFormat="1" ht="15.75" customHeight="1" x14ac:dyDescent="0.2">
      <c r="B18" s="686" t="s">
        <v>139</v>
      </c>
      <c r="C18" s="687"/>
      <c r="D18" s="47">
        <v>40</v>
      </c>
      <c r="E18" s="48">
        <v>128</v>
      </c>
      <c r="F18" s="49">
        <f>E18+D18</f>
        <v>168</v>
      </c>
      <c r="G18" s="668">
        <v>0</v>
      </c>
      <c r="H18" s="669"/>
      <c r="I18" s="50">
        <v>170</v>
      </c>
      <c r="J18" s="51">
        <f>I18+D18</f>
        <v>210</v>
      </c>
      <c r="K18" s="668">
        <v>1</v>
      </c>
      <c r="L18" s="669"/>
      <c r="M18" s="50">
        <v>125</v>
      </c>
      <c r="N18" s="51">
        <f>M18+D18</f>
        <v>165</v>
      </c>
      <c r="O18" s="668">
        <v>0</v>
      </c>
      <c r="P18" s="669"/>
      <c r="Q18" s="50">
        <v>147</v>
      </c>
      <c r="R18" s="49">
        <f>Q18+D18</f>
        <v>187</v>
      </c>
      <c r="S18" s="668">
        <v>1</v>
      </c>
      <c r="T18" s="669"/>
      <c r="U18" s="50">
        <v>130</v>
      </c>
      <c r="V18" s="49">
        <f>U18+D18</f>
        <v>170</v>
      </c>
      <c r="W18" s="668">
        <v>1</v>
      </c>
      <c r="X18" s="669"/>
      <c r="Y18" s="51">
        <f t="shared" si="5"/>
        <v>900</v>
      </c>
      <c r="Z18" s="50">
        <f>E18+I18+M18+Q18+U18</f>
        <v>700</v>
      </c>
      <c r="AA18" s="52">
        <f>AVERAGE(F18,J18,N18,R18,V18)</f>
        <v>180</v>
      </c>
      <c r="AB18" s="53">
        <f>AVERAGE(F18,J18,N18,R18,V18)-D18</f>
        <v>140</v>
      </c>
      <c r="AC18" s="664"/>
    </row>
    <row r="19" spans="2:29" s="46" customFormat="1" ht="15.75" customHeight="1" x14ac:dyDescent="0.2">
      <c r="B19" s="686" t="s">
        <v>140</v>
      </c>
      <c r="C19" s="687"/>
      <c r="D19" s="47">
        <v>12</v>
      </c>
      <c r="E19" s="48">
        <v>168</v>
      </c>
      <c r="F19" s="49">
        <f t="shared" ref="F19:F20" si="16">E19+D19</f>
        <v>180</v>
      </c>
      <c r="G19" s="670"/>
      <c r="H19" s="671"/>
      <c r="I19" s="48">
        <v>198</v>
      </c>
      <c r="J19" s="51">
        <f t="shared" ref="J19:J20" si="17">I19+D19</f>
        <v>210</v>
      </c>
      <c r="K19" s="670"/>
      <c r="L19" s="671"/>
      <c r="M19" s="48">
        <v>210</v>
      </c>
      <c r="N19" s="51">
        <f t="shared" ref="N19:N20" si="18">M19+D19</f>
        <v>222</v>
      </c>
      <c r="O19" s="670"/>
      <c r="P19" s="671"/>
      <c r="Q19" s="48">
        <v>127</v>
      </c>
      <c r="R19" s="49">
        <f t="shared" ref="R19:R20" si="19">Q19+D19</f>
        <v>139</v>
      </c>
      <c r="S19" s="670"/>
      <c r="T19" s="671"/>
      <c r="U19" s="48">
        <v>191</v>
      </c>
      <c r="V19" s="49">
        <f t="shared" ref="V19:V20" si="20">U19+D19</f>
        <v>203</v>
      </c>
      <c r="W19" s="670"/>
      <c r="X19" s="671"/>
      <c r="Y19" s="51">
        <f t="shared" si="5"/>
        <v>954</v>
      </c>
      <c r="Z19" s="50">
        <f>E19+I19+M19+Q19+U19</f>
        <v>894</v>
      </c>
      <c r="AA19" s="52">
        <f>AVERAGE(F19,J19,N19,R19,V19)</f>
        <v>190.8</v>
      </c>
      <c r="AB19" s="53">
        <f>AVERAGE(F19,J19,N19,R19,V19)-D19</f>
        <v>178.8</v>
      </c>
      <c r="AC19" s="664"/>
    </row>
    <row r="20" spans="2:29" s="46" customFormat="1" ht="16.5" customHeight="1" thickBot="1" x14ac:dyDescent="0.25">
      <c r="B20" s="688" t="s">
        <v>138</v>
      </c>
      <c r="C20" s="689"/>
      <c r="D20" s="54">
        <v>47</v>
      </c>
      <c r="E20" s="55">
        <v>121</v>
      </c>
      <c r="F20" s="49">
        <f t="shared" si="16"/>
        <v>168</v>
      </c>
      <c r="G20" s="672"/>
      <c r="H20" s="673"/>
      <c r="I20" s="48">
        <v>145</v>
      </c>
      <c r="J20" s="51">
        <f t="shared" si="17"/>
        <v>192</v>
      </c>
      <c r="K20" s="672"/>
      <c r="L20" s="673"/>
      <c r="M20" s="48">
        <v>113</v>
      </c>
      <c r="N20" s="51">
        <f t="shared" si="18"/>
        <v>160</v>
      </c>
      <c r="O20" s="672"/>
      <c r="P20" s="673"/>
      <c r="Q20" s="48">
        <v>146</v>
      </c>
      <c r="R20" s="49">
        <f t="shared" si="19"/>
        <v>193</v>
      </c>
      <c r="S20" s="672"/>
      <c r="T20" s="673"/>
      <c r="U20" s="48">
        <v>167</v>
      </c>
      <c r="V20" s="49">
        <f t="shared" si="20"/>
        <v>214</v>
      </c>
      <c r="W20" s="672"/>
      <c r="X20" s="673"/>
      <c r="Y20" s="57">
        <f t="shared" si="5"/>
        <v>927</v>
      </c>
      <c r="Z20" s="56">
        <f>E20+I20+M20+Q20+U20</f>
        <v>692</v>
      </c>
      <c r="AA20" s="58">
        <f>AVERAGE(F20,J20,N20,R20,V20)</f>
        <v>185.4</v>
      </c>
      <c r="AB20" s="59">
        <f>AVERAGE(F20,J20,N20,R20,V20)-D20</f>
        <v>138.4</v>
      </c>
      <c r="AC20" s="665"/>
    </row>
    <row r="21" spans="2:29" s="46" customFormat="1" ht="48.75" customHeight="1" x14ac:dyDescent="0.2">
      <c r="B21" s="661" t="s">
        <v>133</v>
      </c>
      <c r="C21" s="662"/>
      <c r="D21" s="232">
        <f>SUM(D22:D24)</f>
        <v>75</v>
      </c>
      <c r="E21" s="34">
        <f>SUM(E22:E24)</f>
        <v>587</v>
      </c>
      <c r="F21" s="61">
        <f>SUM(F22:F24)</f>
        <v>662</v>
      </c>
      <c r="G21" s="61">
        <f>F9</f>
        <v>603</v>
      </c>
      <c r="H21" s="40" t="str">
        <f>B9</f>
        <v>Noobel</v>
      </c>
      <c r="I21" s="62">
        <f>SUM(I22:I24)</f>
        <v>507</v>
      </c>
      <c r="J21" s="61">
        <f>SUM(J22:J24)</f>
        <v>582</v>
      </c>
      <c r="K21" s="61">
        <f>J5</f>
        <v>531</v>
      </c>
      <c r="L21" s="40" t="str">
        <f>B5</f>
        <v>Latestoil</v>
      </c>
      <c r="M21" s="41">
        <f>SUM(M22:M24)</f>
        <v>463</v>
      </c>
      <c r="N21" s="61">
        <f>SUM(N22:N24)</f>
        <v>538</v>
      </c>
      <c r="O21" s="61">
        <f>N25</f>
        <v>488</v>
      </c>
      <c r="P21" s="40" t="str">
        <f>B25</f>
        <v>AQVA</v>
      </c>
      <c r="Q21" s="41">
        <f>SUM(Q22:Q24)</f>
        <v>437</v>
      </c>
      <c r="R21" s="61">
        <f>SUM(R22:R24)</f>
        <v>512</v>
      </c>
      <c r="S21" s="61">
        <f>R17</f>
        <v>519</v>
      </c>
      <c r="T21" s="40" t="str">
        <f>B17</f>
        <v>Aroz3D</v>
      </c>
      <c r="U21" s="41">
        <f>SUM(U22:U24)</f>
        <v>484</v>
      </c>
      <c r="V21" s="61">
        <f>SUM(V22:V24)</f>
        <v>559</v>
      </c>
      <c r="W21" s="61">
        <f>V13</f>
        <v>600</v>
      </c>
      <c r="X21" s="40" t="str">
        <f>B13</f>
        <v>Eesti Raudtee</v>
      </c>
      <c r="Y21" s="43">
        <f t="shared" si="5"/>
        <v>2853</v>
      </c>
      <c r="Z21" s="41">
        <f>SUM(Z22:Z24)</f>
        <v>2478</v>
      </c>
      <c r="AA21" s="64">
        <f>AVERAGE(AA22,AA23,AA24)</f>
        <v>190.20000000000002</v>
      </c>
      <c r="AB21" s="45">
        <f>AVERAGE(AB22,AB23,AB24)</f>
        <v>165.20000000000002</v>
      </c>
      <c r="AC21" s="663">
        <f>G22+K22+O22+S22+W22</f>
        <v>3</v>
      </c>
    </row>
    <row r="22" spans="2:29" s="46" customFormat="1" ht="15.75" customHeight="1" x14ac:dyDescent="0.2">
      <c r="B22" s="728" t="s">
        <v>144</v>
      </c>
      <c r="C22" s="728"/>
      <c r="D22" s="47">
        <v>30</v>
      </c>
      <c r="E22" s="48">
        <v>169</v>
      </c>
      <c r="F22" s="49">
        <f>E22+D22</f>
        <v>199</v>
      </c>
      <c r="G22" s="668">
        <v>1</v>
      </c>
      <c r="H22" s="669"/>
      <c r="I22" s="50">
        <v>125</v>
      </c>
      <c r="J22" s="51">
        <f>I22+D22</f>
        <v>155</v>
      </c>
      <c r="K22" s="668">
        <v>1</v>
      </c>
      <c r="L22" s="669"/>
      <c r="M22" s="50">
        <v>155</v>
      </c>
      <c r="N22" s="51">
        <f>M22+D22</f>
        <v>185</v>
      </c>
      <c r="O22" s="668">
        <v>1</v>
      </c>
      <c r="P22" s="669"/>
      <c r="Q22" s="50">
        <v>131</v>
      </c>
      <c r="R22" s="49">
        <f>Q22+D22</f>
        <v>161</v>
      </c>
      <c r="S22" s="668">
        <v>0</v>
      </c>
      <c r="T22" s="669"/>
      <c r="U22" s="50">
        <v>159</v>
      </c>
      <c r="V22" s="49">
        <f>U22+D22</f>
        <v>189</v>
      </c>
      <c r="W22" s="668">
        <v>0</v>
      </c>
      <c r="X22" s="669"/>
      <c r="Y22" s="51">
        <f t="shared" si="5"/>
        <v>889</v>
      </c>
      <c r="Z22" s="50">
        <f>E22+I22+M22+Q22+U22</f>
        <v>739</v>
      </c>
      <c r="AA22" s="52">
        <f>AVERAGE(F22,J22,N22,R22,V22)</f>
        <v>177.8</v>
      </c>
      <c r="AB22" s="53">
        <f>AVERAGE(F22,J22,N22,R22,V22)-D22</f>
        <v>147.80000000000001</v>
      </c>
      <c r="AC22" s="664"/>
    </row>
    <row r="23" spans="2:29" s="46" customFormat="1" ht="15.75" customHeight="1" x14ac:dyDescent="0.2">
      <c r="B23" s="728" t="s">
        <v>145</v>
      </c>
      <c r="C23" s="728"/>
      <c r="D23" s="47">
        <v>24</v>
      </c>
      <c r="E23" s="48">
        <v>215</v>
      </c>
      <c r="F23" s="49">
        <f t="shared" ref="F23:F24" si="21">E23+D23</f>
        <v>239</v>
      </c>
      <c r="G23" s="670"/>
      <c r="H23" s="671"/>
      <c r="I23" s="48">
        <v>181</v>
      </c>
      <c r="J23" s="51">
        <f t="shared" ref="J23:J24" si="22">I23+D23</f>
        <v>205</v>
      </c>
      <c r="K23" s="670"/>
      <c r="L23" s="671"/>
      <c r="M23" s="48">
        <v>145</v>
      </c>
      <c r="N23" s="51">
        <f t="shared" ref="N23:N24" si="23">M23+D23</f>
        <v>169</v>
      </c>
      <c r="O23" s="670"/>
      <c r="P23" s="671"/>
      <c r="Q23" s="48">
        <v>139</v>
      </c>
      <c r="R23" s="49">
        <f t="shared" ref="R23:R24" si="24">Q23+D23</f>
        <v>163</v>
      </c>
      <c r="S23" s="670"/>
      <c r="T23" s="671"/>
      <c r="U23" s="48">
        <v>145</v>
      </c>
      <c r="V23" s="49">
        <f t="shared" ref="V23:V24" si="25">U23+D23</f>
        <v>169</v>
      </c>
      <c r="W23" s="670"/>
      <c r="X23" s="671"/>
      <c r="Y23" s="51">
        <f t="shared" si="5"/>
        <v>945</v>
      </c>
      <c r="Z23" s="50">
        <f>E23+I23+M23+Q23+U23</f>
        <v>825</v>
      </c>
      <c r="AA23" s="52">
        <f>AVERAGE(F23,J23,N23,R23,V23)</f>
        <v>189</v>
      </c>
      <c r="AB23" s="53">
        <f>AVERAGE(F23,J23,N23,R23,V23)-D23</f>
        <v>165</v>
      </c>
      <c r="AC23" s="664"/>
    </row>
    <row r="24" spans="2:29" s="46" customFormat="1" ht="16.5" customHeight="1" thickBot="1" x14ac:dyDescent="0.25">
      <c r="B24" s="729" t="s">
        <v>231</v>
      </c>
      <c r="C24" s="729"/>
      <c r="D24" s="54">
        <v>21</v>
      </c>
      <c r="E24" s="55">
        <v>203</v>
      </c>
      <c r="F24" s="49">
        <f t="shared" si="21"/>
        <v>224</v>
      </c>
      <c r="G24" s="672"/>
      <c r="H24" s="673"/>
      <c r="I24" s="48">
        <v>201</v>
      </c>
      <c r="J24" s="51">
        <f t="shared" si="22"/>
        <v>222</v>
      </c>
      <c r="K24" s="672"/>
      <c r="L24" s="673"/>
      <c r="M24" s="48">
        <v>163</v>
      </c>
      <c r="N24" s="51">
        <f t="shared" si="23"/>
        <v>184</v>
      </c>
      <c r="O24" s="672"/>
      <c r="P24" s="673"/>
      <c r="Q24" s="48">
        <v>167</v>
      </c>
      <c r="R24" s="49">
        <f t="shared" si="24"/>
        <v>188</v>
      </c>
      <c r="S24" s="672"/>
      <c r="T24" s="673"/>
      <c r="U24" s="48">
        <v>180</v>
      </c>
      <c r="V24" s="49">
        <f t="shared" si="25"/>
        <v>201</v>
      </c>
      <c r="W24" s="672"/>
      <c r="X24" s="673"/>
      <c r="Y24" s="57">
        <f t="shared" si="5"/>
        <v>1019</v>
      </c>
      <c r="Z24" s="56">
        <f>E24+I24+M24+Q24+U24</f>
        <v>914</v>
      </c>
      <c r="AA24" s="58">
        <f>AVERAGE(F24,J24,N24,R24,V24)</f>
        <v>203.8</v>
      </c>
      <c r="AB24" s="59">
        <f>AVERAGE(F24,J24,N24,R24,V24)-D24</f>
        <v>182.8</v>
      </c>
      <c r="AC24" s="665"/>
    </row>
    <row r="25" spans="2:29" s="46" customFormat="1" ht="48.75" customHeight="1" x14ac:dyDescent="0.2">
      <c r="B25" s="661" t="s">
        <v>41</v>
      </c>
      <c r="C25" s="662"/>
      <c r="D25" s="67">
        <f>SUM(D26:D28)</f>
        <v>61</v>
      </c>
      <c r="E25" s="34">
        <f>SUM(E26:E28)</f>
        <v>545</v>
      </c>
      <c r="F25" s="61">
        <f>SUM(F26:F28)</f>
        <v>606</v>
      </c>
      <c r="G25" s="61">
        <f>F5</f>
        <v>532</v>
      </c>
      <c r="H25" s="40" t="str">
        <f>B5</f>
        <v>Latestoil</v>
      </c>
      <c r="I25" s="62">
        <f>SUM(I26:I28)</f>
        <v>498</v>
      </c>
      <c r="J25" s="61">
        <f>SUM(J26:J28)</f>
        <v>559</v>
      </c>
      <c r="K25" s="61">
        <f>J13</f>
        <v>616</v>
      </c>
      <c r="L25" s="40" t="str">
        <f>B13</f>
        <v>Eesti Raudtee</v>
      </c>
      <c r="M25" s="42">
        <f>SUM(M26:M28)</f>
        <v>427</v>
      </c>
      <c r="N25" s="63">
        <f>SUM(N26:N28)</f>
        <v>488</v>
      </c>
      <c r="O25" s="61">
        <f>N21</f>
        <v>538</v>
      </c>
      <c r="P25" s="40" t="str">
        <f>B21</f>
        <v>WÜRTH</v>
      </c>
      <c r="Q25" s="41">
        <f>SUM(Q26:Q28)</f>
        <v>530</v>
      </c>
      <c r="R25" s="63">
        <f>SUM(R26:R28)</f>
        <v>591</v>
      </c>
      <c r="S25" s="61">
        <f>R9</f>
        <v>586</v>
      </c>
      <c r="T25" s="40" t="str">
        <f>B9</f>
        <v>Noobel</v>
      </c>
      <c r="U25" s="41">
        <f>SUM(U26:U28)</f>
        <v>458</v>
      </c>
      <c r="V25" s="63">
        <f>SUM(V26:V28)</f>
        <v>519</v>
      </c>
      <c r="W25" s="61">
        <f>V17</f>
        <v>587</v>
      </c>
      <c r="X25" s="40" t="str">
        <f>B17</f>
        <v>Aroz3D</v>
      </c>
      <c r="Y25" s="43">
        <f t="shared" si="5"/>
        <v>2763</v>
      </c>
      <c r="Z25" s="41">
        <f>SUM(Z26:Z28)</f>
        <v>2458</v>
      </c>
      <c r="AA25" s="64">
        <f>AVERAGE(AA26,AA27,AA28)</f>
        <v>184.19999999999996</v>
      </c>
      <c r="AB25" s="45">
        <f>AVERAGE(AB26,AB27,AB28)</f>
        <v>163.86666666666665</v>
      </c>
      <c r="AC25" s="663">
        <f>G26+K26+O26+S26+W26</f>
        <v>2</v>
      </c>
    </row>
    <row r="26" spans="2:29" s="46" customFormat="1" ht="15.75" customHeight="1" x14ac:dyDescent="0.2">
      <c r="B26" s="666" t="s">
        <v>199</v>
      </c>
      <c r="C26" s="667"/>
      <c r="D26" s="47">
        <v>35</v>
      </c>
      <c r="E26" s="48">
        <v>169</v>
      </c>
      <c r="F26" s="49">
        <f>E26+D26</f>
        <v>204</v>
      </c>
      <c r="G26" s="668">
        <v>1</v>
      </c>
      <c r="H26" s="669"/>
      <c r="I26" s="50">
        <v>143</v>
      </c>
      <c r="J26" s="51">
        <f>I26+D26</f>
        <v>178</v>
      </c>
      <c r="K26" s="668">
        <v>0</v>
      </c>
      <c r="L26" s="669"/>
      <c r="M26" s="50">
        <v>149</v>
      </c>
      <c r="N26" s="51">
        <f>M26+D26</f>
        <v>184</v>
      </c>
      <c r="O26" s="668">
        <v>0</v>
      </c>
      <c r="P26" s="669"/>
      <c r="Q26" s="50">
        <v>153</v>
      </c>
      <c r="R26" s="49">
        <f>Q26+D26</f>
        <v>188</v>
      </c>
      <c r="S26" s="668">
        <v>1</v>
      </c>
      <c r="T26" s="669"/>
      <c r="U26" s="50">
        <v>133</v>
      </c>
      <c r="V26" s="49">
        <f>U26+D26</f>
        <v>168</v>
      </c>
      <c r="W26" s="668">
        <v>0</v>
      </c>
      <c r="X26" s="669"/>
      <c r="Y26" s="51">
        <f t="shared" si="5"/>
        <v>922</v>
      </c>
      <c r="Z26" s="50">
        <f>E26+I26+M26+Q26+U26</f>
        <v>747</v>
      </c>
      <c r="AA26" s="52">
        <f>AVERAGE(F26,J26,N26,R26,V26)</f>
        <v>184.4</v>
      </c>
      <c r="AB26" s="53">
        <f>AVERAGE(F26,J26,N26,R26,V26)-D26</f>
        <v>149.4</v>
      </c>
      <c r="AC26" s="664"/>
    </row>
    <row r="27" spans="2:29" s="46" customFormat="1" ht="15.75" customHeight="1" x14ac:dyDescent="0.2">
      <c r="B27" s="674" t="s">
        <v>121</v>
      </c>
      <c r="C27" s="675"/>
      <c r="D27" s="47">
        <v>26</v>
      </c>
      <c r="E27" s="48">
        <v>132</v>
      </c>
      <c r="F27" s="49">
        <f t="shared" ref="F27:F28" si="26">E27+D27</f>
        <v>158</v>
      </c>
      <c r="G27" s="670"/>
      <c r="H27" s="671"/>
      <c r="I27" s="48">
        <v>164</v>
      </c>
      <c r="J27" s="51">
        <f t="shared" ref="J27:J28" si="27">I27+D27</f>
        <v>190</v>
      </c>
      <c r="K27" s="670"/>
      <c r="L27" s="671"/>
      <c r="M27" s="48">
        <v>111</v>
      </c>
      <c r="N27" s="51">
        <f t="shared" ref="N27:N28" si="28">M27+D27</f>
        <v>137</v>
      </c>
      <c r="O27" s="670"/>
      <c r="P27" s="671"/>
      <c r="Q27" s="48">
        <v>164</v>
      </c>
      <c r="R27" s="49">
        <f t="shared" ref="R27:R28" si="29">Q27+D27</f>
        <v>190</v>
      </c>
      <c r="S27" s="670"/>
      <c r="T27" s="671"/>
      <c r="U27" s="48">
        <v>139</v>
      </c>
      <c r="V27" s="49">
        <f t="shared" ref="V27:V28" si="30">U27+D27</f>
        <v>165</v>
      </c>
      <c r="W27" s="670"/>
      <c r="X27" s="671"/>
      <c r="Y27" s="51">
        <f t="shared" si="5"/>
        <v>840</v>
      </c>
      <c r="Z27" s="50">
        <f>E27+I27+M27+Q27+U27</f>
        <v>710</v>
      </c>
      <c r="AA27" s="52">
        <f>AVERAGE(F27,J27,N27,R27,V27)</f>
        <v>168</v>
      </c>
      <c r="AB27" s="53">
        <f>AVERAGE(F27,J27,N27,R27,V27)-D27</f>
        <v>142</v>
      </c>
      <c r="AC27" s="664"/>
    </row>
    <row r="28" spans="2:29" s="46" customFormat="1" ht="16.5" customHeight="1" thickBot="1" x14ac:dyDescent="0.25">
      <c r="B28" s="676" t="s">
        <v>186</v>
      </c>
      <c r="C28" s="677"/>
      <c r="D28" s="68">
        <v>0</v>
      </c>
      <c r="E28" s="55">
        <v>244</v>
      </c>
      <c r="F28" s="49">
        <f t="shared" si="26"/>
        <v>244</v>
      </c>
      <c r="G28" s="672"/>
      <c r="H28" s="673"/>
      <c r="I28" s="55">
        <v>191</v>
      </c>
      <c r="J28" s="51">
        <f t="shared" si="27"/>
        <v>191</v>
      </c>
      <c r="K28" s="672"/>
      <c r="L28" s="673"/>
      <c r="M28" s="55">
        <v>167</v>
      </c>
      <c r="N28" s="51">
        <f t="shared" si="28"/>
        <v>167</v>
      </c>
      <c r="O28" s="672"/>
      <c r="P28" s="673"/>
      <c r="Q28" s="55">
        <v>213</v>
      </c>
      <c r="R28" s="49">
        <f t="shared" si="29"/>
        <v>213</v>
      </c>
      <c r="S28" s="672"/>
      <c r="T28" s="673"/>
      <c r="U28" s="55">
        <v>186</v>
      </c>
      <c r="V28" s="49">
        <f t="shared" si="30"/>
        <v>186</v>
      </c>
      <c r="W28" s="672"/>
      <c r="X28" s="673"/>
      <c r="Y28" s="57">
        <f t="shared" si="5"/>
        <v>1001</v>
      </c>
      <c r="Z28" s="56">
        <f>E28+I28+M28+Q28+U28</f>
        <v>1001</v>
      </c>
      <c r="AA28" s="58">
        <f>AVERAGE(F28,J28,N28,R28,V28)</f>
        <v>200.2</v>
      </c>
      <c r="AB28" s="59">
        <f>AVERAGE(F28,J28,N28,R28,V28)-D28</f>
        <v>200.2</v>
      </c>
      <c r="AC28" s="665"/>
    </row>
    <row r="29" spans="2:29" s="46" customFormat="1" ht="53.25" customHeight="1" x14ac:dyDescent="0.25">
      <c r="B29" s="1"/>
      <c r="C29" s="1"/>
      <c r="D29" s="1"/>
      <c r="E29" s="69"/>
      <c r="F29" s="7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69"/>
    </row>
    <row r="30" spans="2:29" ht="22.5" x14ac:dyDescent="0.25">
      <c r="B30" s="2"/>
      <c r="C30" s="2"/>
      <c r="D30" s="3"/>
      <c r="E30" s="4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"/>
      <c r="T30" s="3"/>
      <c r="U30" s="3"/>
      <c r="V30" s="6"/>
      <c r="W30" s="7" t="s">
        <v>87</v>
      </c>
      <c r="X30" s="8"/>
      <c r="Y30" s="8"/>
      <c r="Z30" s="8"/>
      <c r="AA30" s="3"/>
      <c r="AB30" s="3"/>
      <c r="AC30" s="4"/>
    </row>
    <row r="31" spans="2:29" ht="21" thickBot="1" x14ac:dyDescent="0.35">
      <c r="B31" s="9" t="s">
        <v>0</v>
      </c>
      <c r="C31" s="10"/>
      <c r="D31" s="10"/>
      <c r="E31" s="4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</row>
    <row r="32" spans="2:29" x14ac:dyDescent="0.25">
      <c r="B32" s="698" t="s">
        <v>1</v>
      </c>
      <c r="C32" s="699"/>
      <c r="D32" s="12" t="s">
        <v>2</v>
      </c>
      <c r="E32" s="13"/>
      <c r="F32" s="301" t="s">
        <v>3</v>
      </c>
      <c r="G32" s="700" t="s">
        <v>4</v>
      </c>
      <c r="H32" s="701"/>
      <c r="I32" s="15"/>
      <c r="J32" s="301" t="s">
        <v>5</v>
      </c>
      <c r="K32" s="700" t="s">
        <v>4</v>
      </c>
      <c r="L32" s="701"/>
      <c r="M32" s="16"/>
      <c r="N32" s="301" t="s">
        <v>6</v>
      </c>
      <c r="O32" s="700" t="s">
        <v>4</v>
      </c>
      <c r="P32" s="701"/>
      <c r="Q32" s="16"/>
      <c r="R32" s="301" t="s">
        <v>7</v>
      </c>
      <c r="S32" s="700" t="s">
        <v>4</v>
      </c>
      <c r="T32" s="701"/>
      <c r="U32" s="17"/>
      <c r="V32" s="301" t="s">
        <v>8</v>
      </c>
      <c r="W32" s="700" t="s">
        <v>4</v>
      </c>
      <c r="X32" s="701"/>
      <c r="Y32" s="301" t="s">
        <v>9</v>
      </c>
      <c r="Z32" s="18"/>
      <c r="AA32" s="19" t="s">
        <v>10</v>
      </c>
      <c r="AB32" s="20" t="s">
        <v>11</v>
      </c>
      <c r="AC32" s="21" t="s">
        <v>9</v>
      </c>
    </row>
    <row r="33" spans="1:29" ht="17.25" thickBot="1" x14ac:dyDescent="0.3">
      <c r="A33" s="22"/>
      <c r="B33" s="702" t="s">
        <v>12</v>
      </c>
      <c r="C33" s="703"/>
      <c r="D33" s="23"/>
      <c r="E33" s="24"/>
      <c r="F33" s="25" t="s">
        <v>13</v>
      </c>
      <c r="G33" s="696" t="s">
        <v>14</v>
      </c>
      <c r="H33" s="697"/>
      <c r="I33" s="26"/>
      <c r="J33" s="25" t="s">
        <v>13</v>
      </c>
      <c r="K33" s="696" t="s">
        <v>14</v>
      </c>
      <c r="L33" s="697"/>
      <c r="M33" s="25"/>
      <c r="N33" s="25" t="s">
        <v>13</v>
      </c>
      <c r="O33" s="696" t="s">
        <v>14</v>
      </c>
      <c r="P33" s="697"/>
      <c r="Q33" s="25"/>
      <c r="R33" s="25" t="s">
        <v>13</v>
      </c>
      <c r="S33" s="696" t="s">
        <v>14</v>
      </c>
      <c r="T33" s="697"/>
      <c r="U33" s="27"/>
      <c r="V33" s="25" t="s">
        <v>13</v>
      </c>
      <c r="W33" s="696" t="s">
        <v>14</v>
      </c>
      <c r="X33" s="697"/>
      <c r="Y33" s="28" t="s">
        <v>13</v>
      </c>
      <c r="Z33" s="29" t="s">
        <v>15</v>
      </c>
      <c r="AA33" s="30" t="s">
        <v>16</v>
      </c>
      <c r="AB33" s="31" t="s">
        <v>17</v>
      </c>
      <c r="AC33" s="32" t="s">
        <v>18</v>
      </c>
    </row>
    <row r="34" spans="1:29" ht="48.75" customHeight="1" x14ac:dyDescent="0.25">
      <c r="A34" s="22"/>
      <c r="B34" s="678" t="s">
        <v>19</v>
      </c>
      <c r="C34" s="679"/>
      <c r="D34" s="33">
        <f>SUM(D35:D37)</f>
        <v>66</v>
      </c>
      <c r="E34" s="34">
        <f>SUM(E35:E37)</f>
        <v>653</v>
      </c>
      <c r="F34" s="35">
        <f>SUM(F35:F37)</f>
        <v>719</v>
      </c>
      <c r="G34" s="36">
        <f>F54</f>
        <v>553</v>
      </c>
      <c r="H34" s="37" t="str">
        <f>B54</f>
        <v>Temper</v>
      </c>
      <c r="I34" s="38">
        <f>SUM(I35:I37)</f>
        <v>535</v>
      </c>
      <c r="J34" s="39">
        <f>SUM(J35:J37)</f>
        <v>601</v>
      </c>
      <c r="K34" s="39">
        <f>J50</f>
        <v>558</v>
      </c>
      <c r="L34" s="40" t="str">
        <f>B50</f>
        <v>Assar</v>
      </c>
      <c r="M34" s="41">
        <f>SUM(M35:M37)</f>
        <v>528</v>
      </c>
      <c r="N34" s="36">
        <f>SUM(N35:N37)</f>
        <v>594</v>
      </c>
      <c r="O34" s="36">
        <f>N46</f>
        <v>539</v>
      </c>
      <c r="P34" s="37" t="str">
        <f>B46</f>
        <v>Karla Köök</v>
      </c>
      <c r="Q34" s="42">
        <f>SUM(Q35:Q37)</f>
        <v>548</v>
      </c>
      <c r="R34" s="36">
        <f>SUM(R35:R37)</f>
        <v>614</v>
      </c>
      <c r="S34" s="36">
        <f>R42</f>
        <v>490</v>
      </c>
      <c r="T34" s="37" t="str">
        <f>B42</f>
        <v>Rakvere Soojus</v>
      </c>
      <c r="U34" s="42">
        <f>SUM(U35:U37)</f>
        <v>545</v>
      </c>
      <c r="V34" s="36">
        <f>SUM(V35:V37)</f>
        <v>611</v>
      </c>
      <c r="W34" s="36">
        <f>V38</f>
        <v>608</v>
      </c>
      <c r="X34" s="37" t="str">
        <f>B38</f>
        <v>VERX</v>
      </c>
      <c r="Y34" s="43">
        <f>F34+J34+N34+R34+V34</f>
        <v>3139</v>
      </c>
      <c r="Z34" s="41">
        <f>SUM(Z35:Z37)</f>
        <v>2809</v>
      </c>
      <c r="AA34" s="44">
        <f>AVERAGE(AA35,AA36,AA37)</f>
        <v>209.26666666666665</v>
      </c>
      <c r="AB34" s="45">
        <f>AVERAGE(AB35,AB36,AB37)</f>
        <v>187.26666666666665</v>
      </c>
      <c r="AC34" s="663">
        <f>G35+K35+O35+S35+W35</f>
        <v>5</v>
      </c>
    </row>
    <row r="35" spans="1:29" ht="16.5" customHeight="1" x14ac:dyDescent="0.25">
      <c r="A35" s="46"/>
      <c r="B35" s="686" t="s">
        <v>99</v>
      </c>
      <c r="C35" s="687"/>
      <c r="D35" s="47">
        <v>21</v>
      </c>
      <c r="E35" s="48">
        <v>230</v>
      </c>
      <c r="F35" s="49">
        <f>E35+D35</f>
        <v>251</v>
      </c>
      <c r="G35" s="668">
        <v>1</v>
      </c>
      <c r="H35" s="669"/>
      <c r="I35" s="50">
        <v>188</v>
      </c>
      <c r="J35" s="51">
        <f>I35+D35</f>
        <v>209</v>
      </c>
      <c r="K35" s="668">
        <v>1</v>
      </c>
      <c r="L35" s="669"/>
      <c r="M35" s="50">
        <v>165</v>
      </c>
      <c r="N35" s="51">
        <f>M35+D35</f>
        <v>186</v>
      </c>
      <c r="O35" s="668">
        <v>1</v>
      </c>
      <c r="P35" s="669"/>
      <c r="Q35" s="50">
        <v>180</v>
      </c>
      <c r="R35" s="49">
        <f>Q35+D35</f>
        <v>201</v>
      </c>
      <c r="S35" s="668">
        <v>1</v>
      </c>
      <c r="T35" s="669"/>
      <c r="U35" s="48">
        <v>146</v>
      </c>
      <c r="V35" s="49">
        <f>U35+D35</f>
        <v>167</v>
      </c>
      <c r="W35" s="668">
        <v>1</v>
      </c>
      <c r="X35" s="669"/>
      <c r="Y35" s="51">
        <f>F35+J35+N35+R35+V35</f>
        <v>1014</v>
      </c>
      <c r="Z35" s="50">
        <f>E35+I35+M35+Q35+U35</f>
        <v>909</v>
      </c>
      <c r="AA35" s="52">
        <f>AVERAGE(F35,J35,N35,R35,V35)</f>
        <v>202.8</v>
      </c>
      <c r="AB35" s="53">
        <f>AVERAGE(F35,J35,N35,R35,V35)-D35</f>
        <v>181.8</v>
      </c>
      <c r="AC35" s="664"/>
    </row>
    <row r="36" spans="1:29" s="22" customFormat="1" ht="15.75" customHeight="1" x14ac:dyDescent="0.2">
      <c r="A36" s="46"/>
      <c r="B36" s="686" t="s">
        <v>229</v>
      </c>
      <c r="C36" s="687"/>
      <c r="D36" s="47">
        <v>31</v>
      </c>
      <c r="E36" s="48">
        <v>168</v>
      </c>
      <c r="F36" s="49">
        <f t="shared" ref="F36:F37" si="31">E36+D36</f>
        <v>199</v>
      </c>
      <c r="G36" s="670"/>
      <c r="H36" s="671"/>
      <c r="I36" s="50">
        <v>178</v>
      </c>
      <c r="J36" s="51">
        <f t="shared" ref="J36:J37" si="32">I36+D36</f>
        <v>209</v>
      </c>
      <c r="K36" s="670"/>
      <c r="L36" s="671"/>
      <c r="M36" s="50">
        <v>135</v>
      </c>
      <c r="N36" s="51">
        <f t="shared" ref="N36:N37" si="33">M36+D36</f>
        <v>166</v>
      </c>
      <c r="O36" s="670"/>
      <c r="P36" s="671"/>
      <c r="Q36" s="48">
        <v>169</v>
      </c>
      <c r="R36" s="49">
        <f t="shared" ref="R36:R37" si="34">Q36+D36</f>
        <v>200</v>
      </c>
      <c r="S36" s="670"/>
      <c r="T36" s="671"/>
      <c r="U36" s="48">
        <v>161</v>
      </c>
      <c r="V36" s="49">
        <f t="shared" ref="V36:V37" si="35">U36+D36</f>
        <v>192</v>
      </c>
      <c r="W36" s="670"/>
      <c r="X36" s="671"/>
      <c r="Y36" s="51">
        <f>F36+J36+N36+R36+V36</f>
        <v>966</v>
      </c>
      <c r="Z36" s="50">
        <f>E36+I36+M36+Q36+U36</f>
        <v>811</v>
      </c>
      <c r="AA36" s="52">
        <f>AVERAGE(F36,J36,N36,R36,V36)</f>
        <v>193.2</v>
      </c>
      <c r="AB36" s="53">
        <f>AVERAGE(F36,J36,N36,R36,V36)-D36</f>
        <v>162.19999999999999</v>
      </c>
      <c r="AC36" s="664"/>
    </row>
    <row r="37" spans="1:29" s="22" customFormat="1" ht="16.5" customHeight="1" thickBot="1" x14ac:dyDescent="0.25">
      <c r="A37" s="46"/>
      <c r="B37" s="682" t="s">
        <v>98</v>
      </c>
      <c r="C37" s="683"/>
      <c r="D37" s="54">
        <v>14</v>
      </c>
      <c r="E37" s="55">
        <v>255</v>
      </c>
      <c r="F37" s="49">
        <f t="shared" si="31"/>
        <v>269</v>
      </c>
      <c r="G37" s="672"/>
      <c r="H37" s="673"/>
      <c r="I37" s="56">
        <v>169</v>
      </c>
      <c r="J37" s="51">
        <f t="shared" si="32"/>
        <v>183</v>
      </c>
      <c r="K37" s="672"/>
      <c r="L37" s="673"/>
      <c r="M37" s="50">
        <v>228</v>
      </c>
      <c r="N37" s="51">
        <f t="shared" si="33"/>
        <v>242</v>
      </c>
      <c r="O37" s="672"/>
      <c r="P37" s="673"/>
      <c r="Q37" s="48">
        <v>199</v>
      </c>
      <c r="R37" s="49">
        <f t="shared" si="34"/>
        <v>213</v>
      </c>
      <c r="S37" s="672"/>
      <c r="T37" s="673"/>
      <c r="U37" s="48">
        <v>238</v>
      </c>
      <c r="V37" s="49">
        <f t="shared" si="35"/>
        <v>252</v>
      </c>
      <c r="W37" s="672"/>
      <c r="X37" s="673"/>
      <c r="Y37" s="57">
        <f>F37+J37+N37+R37+V37</f>
        <v>1159</v>
      </c>
      <c r="Z37" s="56">
        <f>E37+I37+M37+Q37+U37</f>
        <v>1089</v>
      </c>
      <c r="AA37" s="58">
        <f>AVERAGE(F37,J37,N37,R37,V37)</f>
        <v>231.8</v>
      </c>
      <c r="AB37" s="59">
        <f>AVERAGE(F37,J37,N37,R37,V37)-D37</f>
        <v>217.8</v>
      </c>
      <c r="AC37" s="665"/>
    </row>
    <row r="38" spans="1:29" s="46" customFormat="1" ht="48.75" customHeight="1" thickBot="1" x14ac:dyDescent="0.25">
      <c r="B38" s="730" t="s">
        <v>112</v>
      </c>
      <c r="C38" s="731"/>
      <c r="D38" s="232">
        <f>SUM(D39:D41)</f>
        <v>47</v>
      </c>
      <c r="E38" s="34">
        <f>SUM(E39:E41)</f>
        <v>500</v>
      </c>
      <c r="F38" s="61">
        <f>SUM(F39:F41)</f>
        <v>547</v>
      </c>
      <c r="G38" s="61">
        <f>F50</f>
        <v>580</v>
      </c>
      <c r="H38" s="40" t="str">
        <f>B50</f>
        <v>Assar</v>
      </c>
      <c r="I38" s="62">
        <f>SUM(I39:I41)</f>
        <v>512</v>
      </c>
      <c r="J38" s="61">
        <f>SUM(J39:J41)</f>
        <v>559</v>
      </c>
      <c r="K38" s="61">
        <f>J46</f>
        <v>513</v>
      </c>
      <c r="L38" s="40" t="str">
        <f>B46</f>
        <v>Karla Köök</v>
      </c>
      <c r="M38" s="41">
        <f>SUM(M39:M41)</f>
        <v>541</v>
      </c>
      <c r="N38" s="61">
        <f>SUM(N39:N41)</f>
        <v>588</v>
      </c>
      <c r="O38" s="61">
        <f>N42</f>
        <v>599</v>
      </c>
      <c r="P38" s="40" t="str">
        <f>B42</f>
        <v>Rakvere Soojus</v>
      </c>
      <c r="Q38" s="41">
        <f>SUM(Q39:Q41)</f>
        <v>550</v>
      </c>
      <c r="R38" s="61">
        <f>SUM(R39:R41)</f>
        <v>597</v>
      </c>
      <c r="S38" s="61">
        <f>R54</f>
        <v>521</v>
      </c>
      <c r="T38" s="40" t="str">
        <f>B54</f>
        <v>Temper</v>
      </c>
      <c r="U38" s="41">
        <f>SUM(U39:U41)</f>
        <v>561</v>
      </c>
      <c r="V38" s="61">
        <f>SUM(V39:V41)</f>
        <v>608</v>
      </c>
      <c r="W38" s="61">
        <f>V34</f>
        <v>611</v>
      </c>
      <c r="X38" s="40" t="str">
        <f>B34</f>
        <v>Dan Arpo</v>
      </c>
      <c r="Y38" s="43">
        <f>F38+J38+N38+R38+V38</f>
        <v>2899</v>
      </c>
      <c r="Z38" s="41">
        <f>SUM(Z39:Z41)</f>
        <v>2664</v>
      </c>
      <c r="AA38" s="64">
        <f>AVERAGE(AA39,AA40,AA41)</f>
        <v>193.26666666666665</v>
      </c>
      <c r="AB38" s="45">
        <f>AVERAGE(AB39,AB40,AB41)</f>
        <v>177.6</v>
      </c>
      <c r="AC38" s="663">
        <f>G39+K39+O39+S39+W39</f>
        <v>2</v>
      </c>
    </row>
    <row r="39" spans="1:29" s="46" customFormat="1" ht="15.75" customHeight="1" x14ac:dyDescent="0.2">
      <c r="B39" s="744" t="s">
        <v>113</v>
      </c>
      <c r="C39" s="745"/>
      <c r="D39" s="47">
        <v>6</v>
      </c>
      <c r="E39" s="48">
        <v>149</v>
      </c>
      <c r="F39" s="49">
        <f>E39+D39</f>
        <v>155</v>
      </c>
      <c r="G39" s="668">
        <v>0</v>
      </c>
      <c r="H39" s="669"/>
      <c r="I39" s="50">
        <v>172</v>
      </c>
      <c r="J39" s="51">
        <f>I39+D39</f>
        <v>178</v>
      </c>
      <c r="K39" s="668">
        <v>1</v>
      </c>
      <c r="L39" s="669"/>
      <c r="M39" s="50">
        <v>172</v>
      </c>
      <c r="N39" s="51">
        <f>M39+D39</f>
        <v>178</v>
      </c>
      <c r="O39" s="668">
        <v>0</v>
      </c>
      <c r="P39" s="669"/>
      <c r="Q39" s="50">
        <v>199</v>
      </c>
      <c r="R39" s="49">
        <f>Q39+D39</f>
        <v>205</v>
      </c>
      <c r="S39" s="668">
        <v>1</v>
      </c>
      <c r="T39" s="669"/>
      <c r="U39" s="50">
        <v>181</v>
      </c>
      <c r="V39" s="49">
        <f>U39+D39</f>
        <v>187</v>
      </c>
      <c r="W39" s="668">
        <v>0</v>
      </c>
      <c r="X39" s="669"/>
      <c r="Y39" s="51">
        <f t="shared" ref="Y39:Y57" si="36">F39+J39+N39+R39+V39</f>
        <v>903</v>
      </c>
      <c r="Z39" s="50">
        <f>E39+I39+M39+Q39+U39</f>
        <v>873</v>
      </c>
      <c r="AA39" s="52">
        <f>AVERAGE(F39,J39,N39,R39,V39)</f>
        <v>180.6</v>
      </c>
      <c r="AB39" s="53">
        <f>AVERAGE(F39,J39,N39,R39,V39)-D39</f>
        <v>174.6</v>
      </c>
      <c r="AC39" s="664"/>
    </row>
    <row r="40" spans="1:29" s="46" customFormat="1" ht="15.75" customHeight="1" x14ac:dyDescent="0.2">
      <c r="B40" s="746" t="s">
        <v>207</v>
      </c>
      <c r="C40" s="747"/>
      <c r="D40" s="47">
        <v>13</v>
      </c>
      <c r="E40" s="48">
        <v>187</v>
      </c>
      <c r="F40" s="49">
        <f t="shared" ref="F40:F41" si="37">E40+D40</f>
        <v>200</v>
      </c>
      <c r="G40" s="670"/>
      <c r="H40" s="671"/>
      <c r="I40" s="50">
        <v>210</v>
      </c>
      <c r="J40" s="51">
        <f t="shared" ref="J40:J41" si="38">I40+D40</f>
        <v>223</v>
      </c>
      <c r="K40" s="670"/>
      <c r="L40" s="671"/>
      <c r="M40" s="50">
        <v>160</v>
      </c>
      <c r="N40" s="51">
        <f t="shared" ref="N40:N41" si="39">M40+D40</f>
        <v>173</v>
      </c>
      <c r="O40" s="670"/>
      <c r="P40" s="671"/>
      <c r="Q40" s="48">
        <v>156</v>
      </c>
      <c r="R40" s="49">
        <f t="shared" ref="R40:R41" si="40">Q40+D40</f>
        <v>169</v>
      </c>
      <c r="S40" s="670"/>
      <c r="T40" s="671"/>
      <c r="U40" s="48">
        <v>164</v>
      </c>
      <c r="V40" s="49">
        <f t="shared" ref="V40:V41" si="41">U40+D40</f>
        <v>177</v>
      </c>
      <c r="W40" s="670"/>
      <c r="X40" s="671"/>
      <c r="Y40" s="51">
        <f t="shared" si="36"/>
        <v>942</v>
      </c>
      <c r="Z40" s="50">
        <f>E40+I40+M40+Q40+U40</f>
        <v>877</v>
      </c>
      <c r="AA40" s="52">
        <f>AVERAGE(F40,J40,N40,R40,V40)</f>
        <v>188.4</v>
      </c>
      <c r="AB40" s="53">
        <f>AVERAGE(F40,J40,N40,R40,V40)-D40</f>
        <v>175.4</v>
      </c>
      <c r="AC40" s="664"/>
    </row>
    <row r="41" spans="1:29" s="46" customFormat="1" ht="16.5" customHeight="1" thickBot="1" x14ac:dyDescent="0.25">
      <c r="B41" s="682" t="s">
        <v>115</v>
      </c>
      <c r="C41" s="683"/>
      <c r="D41" s="54">
        <v>28</v>
      </c>
      <c r="E41" s="55">
        <v>164</v>
      </c>
      <c r="F41" s="49">
        <f t="shared" si="37"/>
        <v>192</v>
      </c>
      <c r="G41" s="672"/>
      <c r="H41" s="673"/>
      <c r="I41" s="56">
        <v>130</v>
      </c>
      <c r="J41" s="51">
        <f t="shared" si="38"/>
        <v>158</v>
      </c>
      <c r="K41" s="672"/>
      <c r="L41" s="673"/>
      <c r="M41" s="50">
        <v>209</v>
      </c>
      <c r="N41" s="51">
        <f t="shared" si="39"/>
        <v>237</v>
      </c>
      <c r="O41" s="672"/>
      <c r="P41" s="673"/>
      <c r="Q41" s="48">
        <v>195</v>
      </c>
      <c r="R41" s="49">
        <f t="shared" si="40"/>
        <v>223</v>
      </c>
      <c r="S41" s="672"/>
      <c r="T41" s="673"/>
      <c r="U41" s="48">
        <v>216</v>
      </c>
      <c r="V41" s="49">
        <f t="shared" si="41"/>
        <v>244</v>
      </c>
      <c r="W41" s="672"/>
      <c r="X41" s="673"/>
      <c r="Y41" s="57">
        <f t="shared" si="36"/>
        <v>1054</v>
      </c>
      <c r="Z41" s="56">
        <f>E41+I41+M41+Q41+U41</f>
        <v>914</v>
      </c>
      <c r="AA41" s="58">
        <f>AVERAGE(F41,J41,N41,R41,V41)</f>
        <v>210.8</v>
      </c>
      <c r="AB41" s="59">
        <f>AVERAGE(F41,J41,N41,R41,V41)-D41</f>
        <v>182.8</v>
      </c>
      <c r="AC41" s="665"/>
    </row>
    <row r="42" spans="1:29" s="46" customFormat="1" ht="45" customHeight="1" x14ac:dyDescent="0.2">
      <c r="B42" s="678" t="s">
        <v>34</v>
      </c>
      <c r="C42" s="748"/>
      <c r="D42" s="60">
        <f>SUM(D43:D45)</f>
        <v>104</v>
      </c>
      <c r="E42" s="34">
        <f>SUM(E43:E45)</f>
        <v>431</v>
      </c>
      <c r="F42" s="61">
        <f>SUM(F43:F45)</f>
        <v>535</v>
      </c>
      <c r="G42" s="61">
        <f>F46</f>
        <v>531</v>
      </c>
      <c r="H42" s="40" t="str">
        <f>B46</f>
        <v>Karla Köök</v>
      </c>
      <c r="I42" s="62">
        <f>SUM(I43:I45)</f>
        <v>418</v>
      </c>
      <c r="J42" s="61">
        <f>SUM(J43:J45)</f>
        <v>522</v>
      </c>
      <c r="K42" s="61">
        <f>J54</f>
        <v>534</v>
      </c>
      <c r="L42" s="40" t="str">
        <f>B54</f>
        <v>Temper</v>
      </c>
      <c r="M42" s="41">
        <f>SUM(M43:M45)</f>
        <v>495</v>
      </c>
      <c r="N42" s="65">
        <f>SUM(N43:N45)</f>
        <v>599</v>
      </c>
      <c r="O42" s="61">
        <f>N38</f>
        <v>588</v>
      </c>
      <c r="P42" s="40" t="str">
        <f>B38</f>
        <v>VERX</v>
      </c>
      <c r="Q42" s="41">
        <f>SUM(Q43:Q45)</f>
        <v>386</v>
      </c>
      <c r="R42" s="63">
        <f>SUM(R43:R45)</f>
        <v>490</v>
      </c>
      <c r="S42" s="61">
        <f>R34</f>
        <v>614</v>
      </c>
      <c r="T42" s="40" t="str">
        <f>B34</f>
        <v>Dan Arpo</v>
      </c>
      <c r="U42" s="41">
        <f>SUM(U43:U45)</f>
        <v>378</v>
      </c>
      <c r="V42" s="65">
        <f>SUM(V43:V45)</f>
        <v>482</v>
      </c>
      <c r="W42" s="61">
        <f>V50</f>
        <v>574</v>
      </c>
      <c r="X42" s="40" t="str">
        <f>B50</f>
        <v>Assar</v>
      </c>
      <c r="Y42" s="43">
        <f t="shared" si="36"/>
        <v>2628</v>
      </c>
      <c r="Z42" s="41">
        <f>SUM(Z43:Z45)</f>
        <v>2108</v>
      </c>
      <c r="AA42" s="64">
        <f>AVERAGE(AA43,AA44,AA45)</f>
        <v>175.20000000000002</v>
      </c>
      <c r="AB42" s="45">
        <f>AVERAGE(AB43,AB44,AB45)</f>
        <v>140.53333333333333</v>
      </c>
      <c r="AC42" s="663">
        <f>G43+K43+O43+S43+W43</f>
        <v>2</v>
      </c>
    </row>
    <row r="43" spans="1:29" s="46" customFormat="1" ht="15.75" customHeight="1" x14ac:dyDescent="0.2">
      <c r="B43" s="719" t="s">
        <v>100</v>
      </c>
      <c r="C43" s="720"/>
      <c r="D43" s="47">
        <v>42</v>
      </c>
      <c r="E43" s="48">
        <v>145</v>
      </c>
      <c r="F43" s="49">
        <f>E43+D43</f>
        <v>187</v>
      </c>
      <c r="G43" s="668">
        <v>1</v>
      </c>
      <c r="H43" s="669"/>
      <c r="I43" s="50">
        <v>124</v>
      </c>
      <c r="J43" s="51">
        <f>I43+D43</f>
        <v>166</v>
      </c>
      <c r="K43" s="668">
        <v>0</v>
      </c>
      <c r="L43" s="669"/>
      <c r="M43" s="50">
        <v>147</v>
      </c>
      <c r="N43" s="51">
        <f>M43+D43</f>
        <v>189</v>
      </c>
      <c r="O43" s="668">
        <v>1</v>
      </c>
      <c r="P43" s="669"/>
      <c r="Q43" s="50">
        <v>125</v>
      </c>
      <c r="R43" s="49">
        <f>Q43+D43</f>
        <v>167</v>
      </c>
      <c r="S43" s="668">
        <v>0</v>
      </c>
      <c r="T43" s="669"/>
      <c r="U43" s="50">
        <v>111</v>
      </c>
      <c r="V43" s="49">
        <f>U43+D43</f>
        <v>153</v>
      </c>
      <c r="W43" s="668">
        <v>0</v>
      </c>
      <c r="X43" s="669"/>
      <c r="Y43" s="51">
        <f t="shared" si="36"/>
        <v>862</v>
      </c>
      <c r="Z43" s="50">
        <f>E43+I43+M43+Q43+U43</f>
        <v>652</v>
      </c>
      <c r="AA43" s="52">
        <f>AVERAGE(F43,J43,N43,R43,V43)</f>
        <v>172.4</v>
      </c>
      <c r="AB43" s="53">
        <f>AVERAGE(F43,J43,N43,R43,V43)-D43</f>
        <v>130.4</v>
      </c>
      <c r="AC43" s="664"/>
    </row>
    <row r="44" spans="1:29" s="46" customFormat="1" ht="15.75" customHeight="1" x14ac:dyDescent="0.2">
      <c r="B44" s="719" t="s">
        <v>101</v>
      </c>
      <c r="C44" s="720"/>
      <c r="D44" s="47">
        <v>42</v>
      </c>
      <c r="E44" s="48">
        <v>139</v>
      </c>
      <c r="F44" s="49">
        <f t="shared" ref="F44:F45" si="42">E44+D44</f>
        <v>181</v>
      </c>
      <c r="G44" s="670"/>
      <c r="H44" s="671"/>
      <c r="I44" s="48">
        <v>125</v>
      </c>
      <c r="J44" s="51">
        <f t="shared" ref="J44:J45" si="43">I44+D44</f>
        <v>167</v>
      </c>
      <c r="K44" s="670"/>
      <c r="L44" s="671"/>
      <c r="M44" s="48">
        <v>149</v>
      </c>
      <c r="N44" s="51">
        <f t="shared" ref="N44:N45" si="44">M44+D44</f>
        <v>191</v>
      </c>
      <c r="O44" s="670"/>
      <c r="P44" s="671"/>
      <c r="Q44" s="48">
        <v>116</v>
      </c>
      <c r="R44" s="49">
        <f t="shared" ref="R44:R45" si="45">Q44+D44</f>
        <v>158</v>
      </c>
      <c r="S44" s="670"/>
      <c r="T44" s="671"/>
      <c r="U44" s="48">
        <v>117</v>
      </c>
      <c r="V44" s="49">
        <f t="shared" ref="V44:V45" si="46">U44+D44</f>
        <v>159</v>
      </c>
      <c r="W44" s="670"/>
      <c r="X44" s="671"/>
      <c r="Y44" s="51">
        <f t="shared" si="36"/>
        <v>856</v>
      </c>
      <c r="Z44" s="50">
        <f>E44+I44+M44+Q44+U44</f>
        <v>646</v>
      </c>
      <c r="AA44" s="52">
        <f>AVERAGE(F44,J44,N44,R44,V44)</f>
        <v>171.2</v>
      </c>
      <c r="AB44" s="53">
        <f>AVERAGE(F44,J44,N44,R44,V44)-D44</f>
        <v>129.19999999999999</v>
      </c>
      <c r="AC44" s="664"/>
    </row>
    <row r="45" spans="1:29" s="46" customFormat="1" ht="16.5" customHeight="1" thickBot="1" x14ac:dyDescent="0.25">
      <c r="B45" s="721" t="s">
        <v>102</v>
      </c>
      <c r="C45" s="722"/>
      <c r="D45" s="54">
        <v>20</v>
      </c>
      <c r="E45" s="55">
        <v>147</v>
      </c>
      <c r="F45" s="49">
        <f t="shared" si="42"/>
        <v>167</v>
      </c>
      <c r="G45" s="672"/>
      <c r="H45" s="673"/>
      <c r="I45" s="48">
        <v>169</v>
      </c>
      <c r="J45" s="51">
        <f t="shared" si="43"/>
        <v>189</v>
      </c>
      <c r="K45" s="672"/>
      <c r="L45" s="673"/>
      <c r="M45" s="48">
        <v>199</v>
      </c>
      <c r="N45" s="51">
        <f t="shared" si="44"/>
        <v>219</v>
      </c>
      <c r="O45" s="672"/>
      <c r="P45" s="673"/>
      <c r="Q45" s="48">
        <v>145</v>
      </c>
      <c r="R45" s="49">
        <f t="shared" si="45"/>
        <v>165</v>
      </c>
      <c r="S45" s="672"/>
      <c r="T45" s="673"/>
      <c r="U45" s="48">
        <v>150</v>
      </c>
      <c r="V45" s="49">
        <f t="shared" si="46"/>
        <v>170</v>
      </c>
      <c r="W45" s="672"/>
      <c r="X45" s="673"/>
      <c r="Y45" s="57">
        <f t="shared" si="36"/>
        <v>910</v>
      </c>
      <c r="Z45" s="56">
        <f>E45+I45+M45+Q45+U45</f>
        <v>810</v>
      </c>
      <c r="AA45" s="58">
        <f>AVERAGE(F45,J45,N45,R45,V45)</f>
        <v>182</v>
      </c>
      <c r="AB45" s="59">
        <f>AVERAGE(F45,J45,N45,R45,V45)-D45</f>
        <v>162</v>
      </c>
      <c r="AC45" s="665"/>
    </row>
    <row r="46" spans="1:29" s="46" customFormat="1" ht="48.75" customHeight="1" x14ac:dyDescent="0.2">
      <c r="B46" s="716" t="s">
        <v>40</v>
      </c>
      <c r="C46" s="717"/>
      <c r="D46" s="232">
        <f>SUM(D47:D49)</f>
        <v>104</v>
      </c>
      <c r="E46" s="34">
        <f>SUM(E47:E49)</f>
        <v>427</v>
      </c>
      <c r="F46" s="61">
        <f>SUM(F47:F49)</f>
        <v>531</v>
      </c>
      <c r="G46" s="61">
        <f>F42</f>
        <v>535</v>
      </c>
      <c r="H46" s="40" t="str">
        <f>B42</f>
        <v>Rakvere Soojus</v>
      </c>
      <c r="I46" s="66">
        <f>SUM(I47:I49)</f>
        <v>409</v>
      </c>
      <c r="J46" s="61">
        <f>SUM(J47:J49)</f>
        <v>513</v>
      </c>
      <c r="K46" s="61">
        <f>J38</f>
        <v>559</v>
      </c>
      <c r="L46" s="40" t="str">
        <f>B38</f>
        <v>VERX</v>
      </c>
      <c r="M46" s="42">
        <f>SUM(M47:M49)</f>
        <v>435</v>
      </c>
      <c r="N46" s="61">
        <f>SUM(N47:N49)</f>
        <v>539</v>
      </c>
      <c r="O46" s="61">
        <f>N34</f>
        <v>594</v>
      </c>
      <c r="P46" s="40" t="str">
        <f>B34</f>
        <v>Dan Arpo</v>
      </c>
      <c r="Q46" s="41">
        <f>SUM(Q47:Q49)</f>
        <v>372</v>
      </c>
      <c r="R46" s="61">
        <f>SUM(R47:R49)</f>
        <v>476</v>
      </c>
      <c r="S46" s="61">
        <f>R50</f>
        <v>589</v>
      </c>
      <c r="T46" s="40" t="str">
        <f>B50</f>
        <v>Assar</v>
      </c>
      <c r="U46" s="41">
        <f>SUM(U47:U49)</f>
        <v>429</v>
      </c>
      <c r="V46" s="61">
        <f>SUM(V47:V49)</f>
        <v>533</v>
      </c>
      <c r="W46" s="61">
        <f>V54</f>
        <v>522</v>
      </c>
      <c r="X46" s="40" t="str">
        <f>B54</f>
        <v>Temper</v>
      </c>
      <c r="Y46" s="43">
        <f t="shared" si="36"/>
        <v>2592</v>
      </c>
      <c r="Z46" s="41">
        <f>SUM(Z47:Z49)</f>
        <v>2072</v>
      </c>
      <c r="AA46" s="64">
        <f>AVERAGE(AA47,AA48,AA49)</f>
        <v>172.79999999999998</v>
      </c>
      <c r="AB46" s="45">
        <f>AVERAGE(AB47,AB48,AB49)</f>
        <v>138.13333333333333</v>
      </c>
      <c r="AC46" s="663">
        <f>G47+K47+O47+S47+W47</f>
        <v>1</v>
      </c>
    </row>
    <row r="47" spans="1:29" s="46" customFormat="1" ht="15.75" customHeight="1" x14ac:dyDescent="0.2">
      <c r="B47" s="686" t="s">
        <v>150</v>
      </c>
      <c r="C47" s="687"/>
      <c r="D47" s="47">
        <v>12</v>
      </c>
      <c r="E47" s="48">
        <v>170</v>
      </c>
      <c r="F47" s="49">
        <f>E47+D47</f>
        <v>182</v>
      </c>
      <c r="G47" s="668">
        <v>0</v>
      </c>
      <c r="H47" s="669"/>
      <c r="I47" s="50">
        <v>140</v>
      </c>
      <c r="J47" s="51">
        <f>I47+D47</f>
        <v>152</v>
      </c>
      <c r="K47" s="668">
        <v>0</v>
      </c>
      <c r="L47" s="669"/>
      <c r="M47" s="50">
        <v>143</v>
      </c>
      <c r="N47" s="51">
        <f>M47+D47</f>
        <v>155</v>
      </c>
      <c r="O47" s="668">
        <v>0</v>
      </c>
      <c r="P47" s="669"/>
      <c r="Q47" s="50">
        <v>120</v>
      </c>
      <c r="R47" s="49">
        <f>Q47+D47</f>
        <v>132</v>
      </c>
      <c r="S47" s="668">
        <v>0</v>
      </c>
      <c r="T47" s="669"/>
      <c r="U47" s="50">
        <v>160</v>
      </c>
      <c r="V47" s="49">
        <f>U47+D47</f>
        <v>172</v>
      </c>
      <c r="W47" s="668">
        <v>1</v>
      </c>
      <c r="X47" s="669"/>
      <c r="Y47" s="51">
        <f t="shared" si="36"/>
        <v>793</v>
      </c>
      <c r="Z47" s="50">
        <f>E47+I47+M47+Q47+U47</f>
        <v>733</v>
      </c>
      <c r="AA47" s="52">
        <f>AVERAGE(F47,J47,N47,R47,V47)</f>
        <v>158.6</v>
      </c>
      <c r="AB47" s="53">
        <f>AVERAGE(F47,J47,N47,R47,V47)-D47</f>
        <v>146.6</v>
      </c>
      <c r="AC47" s="664"/>
    </row>
    <row r="48" spans="1:29" s="46" customFormat="1" ht="15.75" customHeight="1" x14ac:dyDescent="0.2">
      <c r="B48" s="686" t="s">
        <v>151</v>
      </c>
      <c r="C48" s="687"/>
      <c r="D48" s="47">
        <v>57</v>
      </c>
      <c r="E48" s="48">
        <v>118</v>
      </c>
      <c r="F48" s="49">
        <f t="shared" ref="F48:F49" si="47">E48+D48</f>
        <v>175</v>
      </c>
      <c r="G48" s="670"/>
      <c r="H48" s="671"/>
      <c r="I48" s="48">
        <v>90</v>
      </c>
      <c r="J48" s="51">
        <f t="shared" ref="J48:J49" si="48">I48+D48</f>
        <v>147</v>
      </c>
      <c r="K48" s="670"/>
      <c r="L48" s="671"/>
      <c r="M48" s="48">
        <v>112</v>
      </c>
      <c r="N48" s="51">
        <f t="shared" ref="N48:N49" si="49">M48+D48</f>
        <v>169</v>
      </c>
      <c r="O48" s="670"/>
      <c r="P48" s="671"/>
      <c r="Q48" s="48">
        <v>139</v>
      </c>
      <c r="R48" s="49">
        <f t="shared" ref="R48:R49" si="50">Q48+D48</f>
        <v>196</v>
      </c>
      <c r="S48" s="670"/>
      <c r="T48" s="671"/>
      <c r="U48" s="48">
        <v>125</v>
      </c>
      <c r="V48" s="49">
        <f t="shared" ref="V48:V49" si="51">U48+D48</f>
        <v>182</v>
      </c>
      <c r="W48" s="670"/>
      <c r="X48" s="671"/>
      <c r="Y48" s="51">
        <f t="shared" si="36"/>
        <v>869</v>
      </c>
      <c r="Z48" s="50">
        <f>E48+I48+M48+Q48+U48</f>
        <v>584</v>
      </c>
      <c r="AA48" s="52">
        <f>AVERAGE(F48,J48,N48,R48,V48)</f>
        <v>173.8</v>
      </c>
      <c r="AB48" s="53">
        <f>AVERAGE(F48,J48,N48,R48,V48)-D48</f>
        <v>116.80000000000001</v>
      </c>
      <c r="AC48" s="664"/>
    </row>
    <row r="49" spans="1:29" s="46" customFormat="1" ht="16.5" customHeight="1" thickBot="1" x14ac:dyDescent="0.25">
      <c r="B49" s="682" t="s">
        <v>152</v>
      </c>
      <c r="C49" s="683"/>
      <c r="D49" s="54">
        <v>35</v>
      </c>
      <c r="E49" s="55">
        <v>139</v>
      </c>
      <c r="F49" s="49">
        <f t="shared" si="47"/>
        <v>174</v>
      </c>
      <c r="G49" s="672"/>
      <c r="H49" s="673"/>
      <c r="I49" s="48">
        <v>179</v>
      </c>
      <c r="J49" s="51">
        <f t="shared" si="48"/>
        <v>214</v>
      </c>
      <c r="K49" s="672"/>
      <c r="L49" s="673"/>
      <c r="M49" s="48">
        <v>180</v>
      </c>
      <c r="N49" s="51">
        <f t="shared" si="49"/>
        <v>215</v>
      </c>
      <c r="O49" s="672"/>
      <c r="P49" s="673"/>
      <c r="Q49" s="48">
        <v>113</v>
      </c>
      <c r="R49" s="49">
        <f t="shared" si="50"/>
        <v>148</v>
      </c>
      <c r="S49" s="672"/>
      <c r="T49" s="673"/>
      <c r="U49" s="48">
        <v>144</v>
      </c>
      <c r="V49" s="49">
        <f t="shared" si="51"/>
        <v>179</v>
      </c>
      <c r="W49" s="672"/>
      <c r="X49" s="673"/>
      <c r="Y49" s="57">
        <f t="shared" si="36"/>
        <v>930</v>
      </c>
      <c r="Z49" s="56">
        <f>E49+I49+M49+Q49+U49</f>
        <v>755</v>
      </c>
      <c r="AA49" s="58">
        <f>AVERAGE(F49,J49,N49,R49,V49)</f>
        <v>186</v>
      </c>
      <c r="AB49" s="59">
        <f>AVERAGE(F49,J49,N49,R49,V49)-D49</f>
        <v>151</v>
      </c>
      <c r="AC49" s="665"/>
    </row>
    <row r="50" spans="1:29" s="46" customFormat="1" ht="48.75" customHeight="1" x14ac:dyDescent="0.2">
      <c r="B50" s="678" t="s">
        <v>54</v>
      </c>
      <c r="C50" s="748"/>
      <c r="D50" s="232">
        <f>SUM(D51:D53)</f>
        <v>86</v>
      </c>
      <c r="E50" s="34">
        <f>SUM(E51:E53)</f>
        <v>494</v>
      </c>
      <c r="F50" s="61">
        <f>SUM(F51:F53)</f>
        <v>580</v>
      </c>
      <c r="G50" s="61">
        <f>F38</f>
        <v>547</v>
      </c>
      <c r="H50" s="40" t="str">
        <f>B38</f>
        <v>VERX</v>
      </c>
      <c r="I50" s="62">
        <f>SUM(I51:I53)</f>
        <v>472</v>
      </c>
      <c r="J50" s="61">
        <f>SUM(J51:J53)</f>
        <v>558</v>
      </c>
      <c r="K50" s="61">
        <f>J34</f>
        <v>601</v>
      </c>
      <c r="L50" s="40" t="str">
        <f>B34</f>
        <v>Dan Arpo</v>
      </c>
      <c r="M50" s="41">
        <f>SUM(M51:M53)</f>
        <v>493</v>
      </c>
      <c r="N50" s="61">
        <f>SUM(N51:N53)</f>
        <v>579</v>
      </c>
      <c r="O50" s="61">
        <f>N54</f>
        <v>578</v>
      </c>
      <c r="P50" s="40" t="str">
        <f>B54</f>
        <v>Temper</v>
      </c>
      <c r="Q50" s="41">
        <f>SUM(Q51:Q53)</f>
        <v>503</v>
      </c>
      <c r="R50" s="61">
        <f>SUM(R51:R53)</f>
        <v>589</v>
      </c>
      <c r="S50" s="61">
        <f>R46</f>
        <v>476</v>
      </c>
      <c r="T50" s="40" t="str">
        <f>B46</f>
        <v>Karla Köök</v>
      </c>
      <c r="U50" s="41">
        <f>SUM(U51:U53)</f>
        <v>488</v>
      </c>
      <c r="V50" s="61">
        <f>SUM(V51:V53)</f>
        <v>574</v>
      </c>
      <c r="W50" s="61">
        <f>V42</f>
        <v>482</v>
      </c>
      <c r="X50" s="40" t="str">
        <f>B42</f>
        <v>Rakvere Soojus</v>
      </c>
      <c r="Y50" s="43">
        <f t="shared" si="36"/>
        <v>2880</v>
      </c>
      <c r="Z50" s="41">
        <f>SUM(Z51:Z53)</f>
        <v>2450</v>
      </c>
      <c r="AA50" s="64">
        <f>AVERAGE(AA51,AA52,AA53)</f>
        <v>192</v>
      </c>
      <c r="AB50" s="45">
        <f>AVERAGE(AB51,AB52,AB53)</f>
        <v>163.33333333333334</v>
      </c>
      <c r="AC50" s="663">
        <f>G51+K51+O51+S51+W51</f>
        <v>4</v>
      </c>
    </row>
    <row r="51" spans="1:29" s="46" customFormat="1" ht="15.75" customHeight="1" x14ac:dyDescent="0.2">
      <c r="B51" s="719" t="s">
        <v>29</v>
      </c>
      <c r="C51" s="720"/>
      <c r="D51" s="47">
        <v>35</v>
      </c>
      <c r="E51" s="48">
        <v>147</v>
      </c>
      <c r="F51" s="49">
        <f>E51+D51</f>
        <v>182</v>
      </c>
      <c r="G51" s="668">
        <v>1</v>
      </c>
      <c r="H51" s="669"/>
      <c r="I51" s="50">
        <v>141</v>
      </c>
      <c r="J51" s="51">
        <f>I51+D51</f>
        <v>176</v>
      </c>
      <c r="K51" s="668">
        <v>0</v>
      </c>
      <c r="L51" s="669"/>
      <c r="M51" s="50">
        <v>150</v>
      </c>
      <c r="N51" s="51">
        <f>M51+D51</f>
        <v>185</v>
      </c>
      <c r="O51" s="668">
        <v>1</v>
      </c>
      <c r="P51" s="669"/>
      <c r="Q51" s="50">
        <v>164</v>
      </c>
      <c r="R51" s="49">
        <f>Q51+D51</f>
        <v>199</v>
      </c>
      <c r="S51" s="668">
        <v>1</v>
      </c>
      <c r="T51" s="669"/>
      <c r="U51" s="50">
        <v>142</v>
      </c>
      <c r="V51" s="49">
        <f>U51+D51</f>
        <v>177</v>
      </c>
      <c r="W51" s="668">
        <v>1</v>
      </c>
      <c r="X51" s="669"/>
      <c r="Y51" s="51">
        <f t="shared" si="36"/>
        <v>919</v>
      </c>
      <c r="Z51" s="50">
        <f>E51+I51+M51+Q51+U51</f>
        <v>744</v>
      </c>
      <c r="AA51" s="52">
        <f>AVERAGE(F51,J51,N51,R51,V51)</f>
        <v>183.8</v>
      </c>
      <c r="AB51" s="53">
        <f>AVERAGE(F51,J51,N51,R51,V51)-D51</f>
        <v>148.80000000000001</v>
      </c>
      <c r="AC51" s="664"/>
    </row>
    <row r="52" spans="1:29" s="46" customFormat="1" ht="15.75" customHeight="1" x14ac:dyDescent="0.2">
      <c r="B52" s="719" t="s">
        <v>171</v>
      </c>
      <c r="C52" s="720"/>
      <c r="D52" s="47">
        <v>35</v>
      </c>
      <c r="E52" s="48">
        <v>144</v>
      </c>
      <c r="F52" s="49">
        <f t="shared" ref="F52:F53" si="52">E52+D52</f>
        <v>179</v>
      </c>
      <c r="G52" s="670"/>
      <c r="H52" s="671"/>
      <c r="I52" s="48">
        <v>136</v>
      </c>
      <c r="J52" s="51">
        <f t="shared" ref="J52:J53" si="53">I52+D52</f>
        <v>171</v>
      </c>
      <c r="K52" s="670"/>
      <c r="L52" s="671"/>
      <c r="M52" s="48">
        <v>166</v>
      </c>
      <c r="N52" s="51">
        <f t="shared" ref="N52:N53" si="54">M52+D52</f>
        <v>201</v>
      </c>
      <c r="O52" s="670"/>
      <c r="P52" s="671"/>
      <c r="Q52" s="48">
        <v>169</v>
      </c>
      <c r="R52" s="49">
        <f t="shared" ref="R52:R53" si="55">Q52+D52</f>
        <v>204</v>
      </c>
      <c r="S52" s="670"/>
      <c r="T52" s="671"/>
      <c r="U52" s="48">
        <v>153</v>
      </c>
      <c r="V52" s="49">
        <f t="shared" ref="V52:V53" si="56">U52+D52</f>
        <v>188</v>
      </c>
      <c r="W52" s="670"/>
      <c r="X52" s="671"/>
      <c r="Y52" s="51">
        <f t="shared" si="36"/>
        <v>943</v>
      </c>
      <c r="Z52" s="50">
        <f>E52+I52+M52+Q52+U52</f>
        <v>768</v>
      </c>
      <c r="AA52" s="52">
        <f>AVERAGE(F52,J52,N52,R52,V52)</f>
        <v>188.6</v>
      </c>
      <c r="AB52" s="53">
        <f>AVERAGE(F52,J52,N52,R52,V52)-D52</f>
        <v>153.6</v>
      </c>
      <c r="AC52" s="664"/>
    </row>
    <row r="53" spans="1:29" s="46" customFormat="1" ht="16.5" customHeight="1" thickBot="1" x14ac:dyDescent="0.25">
      <c r="B53" s="721" t="s">
        <v>58</v>
      </c>
      <c r="C53" s="722"/>
      <c r="D53" s="54">
        <v>16</v>
      </c>
      <c r="E53" s="55">
        <v>203</v>
      </c>
      <c r="F53" s="49">
        <f t="shared" si="52"/>
        <v>219</v>
      </c>
      <c r="G53" s="672"/>
      <c r="H53" s="673"/>
      <c r="I53" s="48">
        <v>195</v>
      </c>
      <c r="J53" s="51">
        <f t="shared" si="53"/>
        <v>211</v>
      </c>
      <c r="K53" s="672"/>
      <c r="L53" s="673"/>
      <c r="M53" s="48">
        <v>177</v>
      </c>
      <c r="N53" s="51">
        <f t="shared" si="54"/>
        <v>193</v>
      </c>
      <c r="O53" s="672"/>
      <c r="P53" s="673"/>
      <c r="Q53" s="48">
        <v>170</v>
      </c>
      <c r="R53" s="49">
        <f t="shared" si="55"/>
        <v>186</v>
      </c>
      <c r="S53" s="672"/>
      <c r="T53" s="673"/>
      <c r="U53" s="48">
        <v>193</v>
      </c>
      <c r="V53" s="49">
        <f t="shared" si="56"/>
        <v>209</v>
      </c>
      <c r="W53" s="672"/>
      <c r="X53" s="673"/>
      <c r="Y53" s="57">
        <f t="shared" si="36"/>
        <v>1018</v>
      </c>
      <c r="Z53" s="56">
        <f>E53+I53+M53+Q53+U53</f>
        <v>938</v>
      </c>
      <c r="AA53" s="58">
        <f>AVERAGE(F53,J53,N53,R53,V53)</f>
        <v>203.6</v>
      </c>
      <c r="AB53" s="59">
        <f>AVERAGE(F53,J53,N53,R53,V53)-D53</f>
        <v>187.6</v>
      </c>
      <c r="AC53" s="665"/>
    </row>
    <row r="54" spans="1:29" s="46" customFormat="1" ht="48.75" customHeight="1" x14ac:dyDescent="0.2">
      <c r="B54" s="716" t="s">
        <v>56</v>
      </c>
      <c r="C54" s="718"/>
      <c r="D54" s="67">
        <f>SUM(D55:D57)</f>
        <v>122</v>
      </c>
      <c r="E54" s="34">
        <f>SUM(E55:E57)</f>
        <v>431</v>
      </c>
      <c r="F54" s="61">
        <f>SUM(F55:F57)</f>
        <v>553</v>
      </c>
      <c r="G54" s="61">
        <f>F34</f>
        <v>719</v>
      </c>
      <c r="H54" s="40" t="str">
        <f>B34</f>
        <v>Dan Arpo</v>
      </c>
      <c r="I54" s="62">
        <f>SUM(I55:I57)</f>
        <v>412</v>
      </c>
      <c r="J54" s="61">
        <f>SUM(J55:J57)</f>
        <v>534</v>
      </c>
      <c r="K54" s="61">
        <f>J42</f>
        <v>522</v>
      </c>
      <c r="L54" s="40" t="str">
        <f>B42</f>
        <v>Rakvere Soojus</v>
      </c>
      <c r="M54" s="42">
        <f>SUM(M55:M57)</f>
        <v>456</v>
      </c>
      <c r="N54" s="63">
        <f>SUM(N55:N57)</f>
        <v>578</v>
      </c>
      <c r="O54" s="61">
        <f>N50</f>
        <v>579</v>
      </c>
      <c r="P54" s="40" t="str">
        <f>B50</f>
        <v>Assar</v>
      </c>
      <c r="Q54" s="41">
        <f>SUM(Q55:Q57)</f>
        <v>399</v>
      </c>
      <c r="R54" s="63">
        <f>SUM(R55:R57)</f>
        <v>521</v>
      </c>
      <c r="S54" s="61">
        <f>R38</f>
        <v>597</v>
      </c>
      <c r="T54" s="40" t="str">
        <f>B38</f>
        <v>VERX</v>
      </c>
      <c r="U54" s="41">
        <f>SUM(U55:U57)</f>
        <v>400</v>
      </c>
      <c r="V54" s="63">
        <f>SUM(V55:V57)</f>
        <v>522</v>
      </c>
      <c r="W54" s="61">
        <f>V46</f>
        <v>533</v>
      </c>
      <c r="X54" s="40" t="str">
        <f>B46</f>
        <v>Karla Köök</v>
      </c>
      <c r="Y54" s="43">
        <f t="shared" si="36"/>
        <v>2708</v>
      </c>
      <c r="Z54" s="41">
        <f>SUM(Z55:Z57)</f>
        <v>2098</v>
      </c>
      <c r="AA54" s="64">
        <f>AVERAGE(AA55,AA56,AA57)</f>
        <v>180.53333333333333</v>
      </c>
      <c r="AB54" s="45">
        <f>AVERAGE(AB55,AB56,AB57)</f>
        <v>139.86666666666667</v>
      </c>
      <c r="AC54" s="663">
        <f>G55+K55+O55+S55+W55</f>
        <v>1</v>
      </c>
    </row>
    <row r="55" spans="1:29" s="46" customFormat="1" ht="15.75" customHeight="1" x14ac:dyDescent="0.2">
      <c r="B55" s="719" t="s">
        <v>134</v>
      </c>
      <c r="C55" s="720"/>
      <c r="D55" s="47">
        <v>48</v>
      </c>
      <c r="E55" s="48">
        <v>104</v>
      </c>
      <c r="F55" s="49">
        <f>E55+D55</f>
        <v>152</v>
      </c>
      <c r="G55" s="668">
        <v>0</v>
      </c>
      <c r="H55" s="669"/>
      <c r="I55" s="50">
        <v>142</v>
      </c>
      <c r="J55" s="51">
        <f>I55+D55</f>
        <v>190</v>
      </c>
      <c r="K55" s="668">
        <v>1</v>
      </c>
      <c r="L55" s="669"/>
      <c r="M55" s="50">
        <v>146</v>
      </c>
      <c r="N55" s="51">
        <f>M55+D55</f>
        <v>194</v>
      </c>
      <c r="O55" s="668">
        <v>0</v>
      </c>
      <c r="P55" s="669"/>
      <c r="Q55" s="50">
        <v>119</v>
      </c>
      <c r="R55" s="49">
        <f>Q55+D55</f>
        <v>167</v>
      </c>
      <c r="S55" s="668">
        <v>0</v>
      </c>
      <c r="T55" s="669"/>
      <c r="U55" s="50">
        <v>132</v>
      </c>
      <c r="V55" s="49">
        <f>U55+D55</f>
        <v>180</v>
      </c>
      <c r="W55" s="668">
        <v>0</v>
      </c>
      <c r="X55" s="669"/>
      <c r="Y55" s="51">
        <f t="shared" si="36"/>
        <v>883</v>
      </c>
      <c r="Z55" s="50">
        <f>E55+I55+M55+Q55+U55</f>
        <v>643</v>
      </c>
      <c r="AA55" s="52">
        <f>AVERAGE(F55,J55,N55,R55,V55)</f>
        <v>176.6</v>
      </c>
      <c r="AB55" s="53">
        <f>AVERAGE(F55,J55,N55,R55,V55)-D55</f>
        <v>128.6</v>
      </c>
      <c r="AC55" s="664"/>
    </row>
    <row r="56" spans="1:29" s="46" customFormat="1" ht="15.75" customHeight="1" x14ac:dyDescent="0.2">
      <c r="B56" s="719" t="s">
        <v>135</v>
      </c>
      <c r="C56" s="720"/>
      <c r="D56" s="47">
        <v>43</v>
      </c>
      <c r="E56" s="48">
        <v>176</v>
      </c>
      <c r="F56" s="49">
        <f t="shared" ref="F56:F57" si="57">E56+D56</f>
        <v>219</v>
      </c>
      <c r="G56" s="670"/>
      <c r="H56" s="671"/>
      <c r="I56" s="48">
        <v>135</v>
      </c>
      <c r="J56" s="51">
        <f t="shared" ref="J56:J57" si="58">I56+D56</f>
        <v>178</v>
      </c>
      <c r="K56" s="670"/>
      <c r="L56" s="671"/>
      <c r="M56" s="48">
        <v>171</v>
      </c>
      <c r="N56" s="51">
        <f t="shared" ref="N56:N57" si="59">M56+D56</f>
        <v>214</v>
      </c>
      <c r="O56" s="670"/>
      <c r="P56" s="671"/>
      <c r="Q56" s="48">
        <v>144</v>
      </c>
      <c r="R56" s="49">
        <f t="shared" ref="R56:R57" si="60">Q56+D56</f>
        <v>187</v>
      </c>
      <c r="S56" s="670"/>
      <c r="T56" s="671"/>
      <c r="U56" s="48">
        <v>116</v>
      </c>
      <c r="V56" s="49">
        <f t="shared" ref="V56:V57" si="61">U56+D56</f>
        <v>159</v>
      </c>
      <c r="W56" s="670"/>
      <c r="X56" s="671"/>
      <c r="Y56" s="51">
        <f t="shared" si="36"/>
        <v>957</v>
      </c>
      <c r="Z56" s="50">
        <f>E56+I56+M56+Q56+U56</f>
        <v>742</v>
      </c>
      <c r="AA56" s="52">
        <f>AVERAGE(F56,J56,N56,R56,V56)</f>
        <v>191.4</v>
      </c>
      <c r="AB56" s="53">
        <f>AVERAGE(F56,J56,N56,R56,V56)-D56</f>
        <v>148.4</v>
      </c>
      <c r="AC56" s="664"/>
    </row>
    <row r="57" spans="1:29" s="46" customFormat="1" ht="16.5" customHeight="1" thickBot="1" x14ac:dyDescent="0.25">
      <c r="B57" s="721" t="s">
        <v>136</v>
      </c>
      <c r="C57" s="722"/>
      <c r="D57" s="68">
        <v>31</v>
      </c>
      <c r="E57" s="55">
        <v>151</v>
      </c>
      <c r="F57" s="49">
        <f t="shared" si="57"/>
        <v>182</v>
      </c>
      <c r="G57" s="672"/>
      <c r="H57" s="673"/>
      <c r="I57" s="55">
        <v>135</v>
      </c>
      <c r="J57" s="51">
        <f t="shared" si="58"/>
        <v>166</v>
      </c>
      <c r="K57" s="672"/>
      <c r="L57" s="673"/>
      <c r="M57" s="55">
        <v>139</v>
      </c>
      <c r="N57" s="51">
        <f t="shared" si="59"/>
        <v>170</v>
      </c>
      <c r="O57" s="672"/>
      <c r="P57" s="673"/>
      <c r="Q57" s="55">
        <v>136</v>
      </c>
      <c r="R57" s="49">
        <f t="shared" si="60"/>
        <v>167</v>
      </c>
      <c r="S57" s="672"/>
      <c r="T57" s="673"/>
      <c r="U57" s="55">
        <v>152</v>
      </c>
      <c r="V57" s="49">
        <f t="shared" si="61"/>
        <v>183</v>
      </c>
      <c r="W57" s="672"/>
      <c r="X57" s="673"/>
      <c r="Y57" s="57">
        <f t="shared" si="36"/>
        <v>868</v>
      </c>
      <c r="Z57" s="56">
        <f>E57+I57+M57+Q57+U57</f>
        <v>713</v>
      </c>
      <c r="AA57" s="58">
        <f>AVERAGE(F57,J57,N57,R57,V57)</f>
        <v>173.6</v>
      </c>
      <c r="AB57" s="59">
        <f>AVERAGE(F57,J57,N57,R57,V57)-D57</f>
        <v>142.6</v>
      </c>
      <c r="AC57" s="665"/>
    </row>
    <row r="58" spans="1:29" s="46" customFormat="1" ht="53.25" customHeight="1" x14ac:dyDescent="0.25">
      <c r="B58" s="1"/>
      <c r="C58" s="1"/>
      <c r="D58" s="1"/>
      <c r="E58" s="69"/>
      <c r="F58" s="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69"/>
    </row>
    <row r="59" spans="1:29" ht="22.5" x14ac:dyDescent="0.25">
      <c r="B59" s="2"/>
      <c r="C59" s="2"/>
      <c r="D59" s="3"/>
      <c r="E59" s="4"/>
      <c r="F59" s="5" t="s">
        <v>204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/>
      <c r="T59" s="3"/>
      <c r="U59" s="3"/>
      <c r="V59" s="6"/>
      <c r="W59" s="7" t="s">
        <v>87</v>
      </c>
      <c r="X59" s="8"/>
      <c r="Y59" s="8"/>
      <c r="Z59" s="8"/>
      <c r="AA59" s="3"/>
      <c r="AB59" s="3"/>
      <c r="AC59" s="4"/>
    </row>
    <row r="60" spans="1:29" ht="21" thickBot="1" x14ac:dyDescent="0.35">
      <c r="B60" s="9" t="s">
        <v>0</v>
      </c>
      <c r="C60" s="10"/>
      <c r="D60" s="10"/>
      <c r="E60" s="4"/>
      <c r="F60" s="1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4"/>
    </row>
    <row r="61" spans="1:29" x14ac:dyDescent="0.25">
      <c r="B61" s="698" t="s">
        <v>1</v>
      </c>
      <c r="C61" s="699"/>
      <c r="D61" s="12" t="s">
        <v>2</v>
      </c>
      <c r="E61" s="13"/>
      <c r="F61" s="285" t="s">
        <v>3</v>
      </c>
      <c r="G61" s="700" t="s">
        <v>4</v>
      </c>
      <c r="H61" s="701"/>
      <c r="I61" s="15"/>
      <c r="J61" s="285" t="s">
        <v>5</v>
      </c>
      <c r="K61" s="700" t="s">
        <v>4</v>
      </c>
      <c r="L61" s="701"/>
      <c r="M61" s="16"/>
      <c r="N61" s="285" t="s">
        <v>6</v>
      </c>
      <c r="O61" s="700" t="s">
        <v>4</v>
      </c>
      <c r="P61" s="701"/>
      <c r="Q61" s="16"/>
      <c r="R61" s="285" t="s">
        <v>7</v>
      </c>
      <c r="S61" s="700" t="s">
        <v>4</v>
      </c>
      <c r="T61" s="701"/>
      <c r="U61" s="17"/>
      <c r="V61" s="285" t="s">
        <v>8</v>
      </c>
      <c r="W61" s="700" t="s">
        <v>4</v>
      </c>
      <c r="X61" s="701"/>
      <c r="Y61" s="285" t="s">
        <v>9</v>
      </c>
      <c r="Z61" s="18"/>
      <c r="AA61" s="19" t="s">
        <v>10</v>
      </c>
      <c r="AB61" s="20" t="s">
        <v>11</v>
      </c>
      <c r="AC61" s="21" t="s">
        <v>9</v>
      </c>
    </row>
    <row r="62" spans="1:29" ht="17.25" thickBot="1" x14ac:dyDescent="0.3">
      <c r="A62" s="22"/>
      <c r="B62" s="702" t="s">
        <v>12</v>
      </c>
      <c r="C62" s="703"/>
      <c r="D62" s="23"/>
      <c r="E62" s="24"/>
      <c r="F62" s="25" t="s">
        <v>13</v>
      </c>
      <c r="G62" s="696" t="s">
        <v>14</v>
      </c>
      <c r="H62" s="697"/>
      <c r="I62" s="26"/>
      <c r="J62" s="25" t="s">
        <v>13</v>
      </c>
      <c r="K62" s="696" t="s">
        <v>14</v>
      </c>
      <c r="L62" s="697"/>
      <c r="M62" s="25"/>
      <c r="N62" s="25" t="s">
        <v>13</v>
      </c>
      <c r="O62" s="696" t="s">
        <v>14</v>
      </c>
      <c r="P62" s="697"/>
      <c r="Q62" s="25"/>
      <c r="R62" s="25" t="s">
        <v>13</v>
      </c>
      <c r="S62" s="696" t="s">
        <v>14</v>
      </c>
      <c r="T62" s="697"/>
      <c r="U62" s="27"/>
      <c r="V62" s="25" t="s">
        <v>13</v>
      </c>
      <c r="W62" s="696" t="s">
        <v>14</v>
      </c>
      <c r="X62" s="697"/>
      <c r="Y62" s="28" t="s">
        <v>13</v>
      </c>
      <c r="Z62" s="29" t="s">
        <v>15</v>
      </c>
      <c r="AA62" s="30" t="s">
        <v>16</v>
      </c>
      <c r="AB62" s="31" t="s">
        <v>17</v>
      </c>
      <c r="AC62" s="32" t="s">
        <v>18</v>
      </c>
    </row>
    <row r="63" spans="1:29" ht="48.75" customHeight="1" x14ac:dyDescent="0.25">
      <c r="A63" s="22"/>
      <c r="B63" s="710" t="s">
        <v>31</v>
      </c>
      <c r="C63" s="711"/>
      <c r="D63" s="33">
        <f>SUM(D64:D66)</f>
        <v>112</v>
      </c>
      <c r="E63" s="34">
        <f>SUM(E64:E66)</f>
        <v>351</v>
      </c>
      <c r="F63" s="35">
        <f>SUM(F64:F66)</f>
        <v>463</v>
      </c>
      <c r="G63" s="36">
        <f>F83</f>
        <v>449</v>
      </c>
      <c r="H63" s="37" t="str">
        <f>B83</f>
        <v>Egesten Metallehitused</v>
      </c>
      <c r="I63" s="38">
        <f>SUM(I64:I66)</f>
        <v>440</v>
      </c>
      <c r="J63" s="39">
        <f>SUM(J64:J66)</f>
        <v>552</v>
      </c>
      <c r="K63" s="39">
        <f>J79</f>
        <v>584</v>
      </c>
      <c r="L63" s="40" t="str">
        <f>B79</f>
        <v>Wiru Auto</v>
      </c>
      <c r="M63" s="41">
        <f>SUM(M64:M66)</f>
        <v>477</v>
      </c>
      <c r="N63" s="36">
        <f>SUM(N64:N66)</f>
        <v>589</v>
      </c>
      <c r="O63" s="36">
        <f>N75</f>
        <v>497</v>
      </c>
      <c r="P63" s="37" t="str">
        <f>B75</f>
        <v xml:space="preserve">Malm&amp;Ko </v>
      </c>
      <c r="Q63" s="42">
        <f>SUM(Q64:Q66)</f>
        <v>364</v>
      </c>
      <c r="R63" s="36">
        <f>SUM(R64:R66)</f>
        <v>476</v>
      </c>
      <c r="S63" s="36">
        <f>R71</f>
        <v>599</v>
      </c>
      <c r="T63" s="37" t="str">
        <f>B71</f>
        <v>Malm duubel</v>
      </c>
      <c r="U63" s="42">
        <f>SUM(U64:U66)</f>
        <v>450</v>
      </c>
      <c r="V63" s="36">
        <f>SUM(V64:V66)</f>
        <v>562</v>
      </c>
      <c r="W63" s="36">
        <f>V67</f>
        <v>573</v>
      </c>
      <c r="X63" s="37" t="str">
        <f>B67</f>
        <v>Kunda Trans</v>
      </c>
      <c r="Y63" s="43">
        <f>F63+J63+N63+R63+V63</f>
        <v>2642</v>
      </c>
      <c r="Z63" s="41">
        <f>SUM(Z64:Z66)</f>
        <v>2082</v>
      </c>
      <c r="AA63" s="44">
        <f>AVERAGE(AA64,AA65,AA66)</f>
        <v>176.13333333333333</v>
      </c>
      <c r="AB63" s="45">
        <f>AVERAGE(AB64,AB65,AB66)</f>
        <v>138.79999999999998</v>
      </c>
      <c r="AC63" s="663">
        <f>G64+K64+O64+S64+W64</f>
        <v>2</v>
      </c>
    </row>
    <row r="64" spans="1:29" ht="16.5" customHeight="1" x14ac:dyDescent="0.25">
      <c r="A64" s="46"/>
      <c r="B64" s="706" t="s">
        <v>175</v>
      </c>
      <c r="C64" s="707"/>
      <c r="D64" s="47">
        <v>37</v>
      </c>
      <c r="E64" s="48">
        <v>122</v>
      </c>
      <c r="F64" s="49">
        <f>E64+D64</f>
        <v>159</v>
      </c>
      <c r="G64" s="668">
        <v>1</v>
      </c>
      <c r="H64" s="669"/>
      <c r="I64" s="50">
        <v>135</v>
      </c>
      <c r="J64" s="51">
        <f>I64+D64</f>
        <v>172</v>
      </c>
      <c r="K64" s="668">
        <v>0</v>
      </c>
      <c r="L64" s="669"/>
      <c r="M64" s="50">
        <v>133</v>
      </c>
      <c r="N64" s="51">
        <f>M64+D64</f>
        <v>170</v>
      </c>
      <c r="O64" s="668">
        <v>1</v>
      </c>
      <c r="P64" s="669"/>
      <c r="Q64" s="50">
        <v>122</v>
      </c>
      <c r="R64" s="49">
        <f>Q64+D64</f>
        <v>159</v>
      </c>
      <c r="S64" s="668">
        <v>0</v>
      </c>
      <c r="T64" s="669"/>
      <c r="U64" s="48">
        <v>166</v>
      </c>
      <c r="V64" s="49">
        <f>U64+D64</f>
        <v>203</v>
      </c>
      <c r="W64" s="668">
        <v>0</v>
      </c>
      <c r="X64" s="669"/>
      <c r="Y64" s="51">
        <f>F64+J64+N64+R64+V64</f>
        <v>863</v>
      </c>
      <c r="Z64" s="50">
        <f>E64+I64+M64+Q64+U64</f>
        <v>678</v>
      </c>
      <c r="AA64" s="52">
        <f>AVERAGE(F64,J64,N64,R64,V64)</f>
        <v>172.6</v>
      </c>
      <c r="AB64" s="53">
        <f>AVERAGE(F64,J64,N64,R64,V64)-D64</f>
        <v>135.6</v>
      </c>
      <c r="AC64" s="664"/>
    </row>
    <row r="65" spans="1:29" s="22" customFormat="1" ht="15.75" customHeight="1" x14ac:dyDescent="0.2">
      <c r="A65" s="46"/>
      <c r="B65" s="706" t="s">
        <v>205</v>
      </c>
      <c r="C65" s="707"/>
      <c r="D65" s="47">
        <v>44</v>
      </c>
      <c r="E65" s="48">
        <v>112</v>
      </c>
      <c r="F65" s="49">
        <f>E65+D65</f>
        <v>156</v>
      </c>
      <c r="G65" s="670"/>
      <c r="H65" s="671"/>
      <c r="I65" s="50">
        <v>128</v>
      </c>
      <c r="J65" s="51">
        <f t="shared" ref="J65:J66" si="62">I65+D65</f>
        <v>172</v>
      </c>
      <c r="K65" s="670"/>
      <c r="L65" s="671"/>
      <c r="M65" s="50">
        <v>126</v>
      </c>
      <c r="N65" s="51">
        <f t="shared" ref="N65:N66" si="63">M65+D65</f>
        <v>170</v>
      </c>
      <c r="O65" s="670"/>
      <c r="P65" s="671"/>
      <c r="Q65" s="48">
        <v>103</v>
      </c>
      <c r="R65" s="49">
        <f t="shared" ref="R65:R66" si="64">Q65+D65</f>
        <v>147</v>
      </c>
      <c r="S65" s="670"/>
      <c r="T65" s="671"/>
      <c r="U65" s="48">
        <v>143</v>
      </c>
      <c r="V65" s="49">
        <f t="shared" ref="V65:V66" si="65">U65+D65</f>
        <v>187</v>
      </c>
      <c r="W65" s="670"/>
      <c r="X65" s="671"/>
      <c r="Y65" s="51">
        <f>F65+J65+N65+R65+V65</f>
        <v>832</v>
      </c>
      <c r="Z65" s="50">
        <f>E65+I65+M65+Q65+U65</f>
        <v>612</v>
      </c>
      <c r="AA65" s="52">
        <f>AVERAGE(F65,J65,N65,R65,V65)</f>
        <v>166.4</v>
      </c>
      <c r="AB65" s="53">
        <f>AVERAGE(F65,J65,N65,R65,V65)-D65</f>
        <v>122.4</v>
      </c>
      <c r="AC65" s="664"/>
    </row>
    <row r="66" spans="1:29" s="22" customFormat="1" ht="16.5" customHeight="1" thickBot="1" x14ac:dyDescent="0.25">
      <c r="A66" s="46"/>
      <c r="B66" s="708" t="s">
        <v>108</v>
      </c>
      <c r="C66" s="709"/>
      <c r="D66" s="54">
        <v>31</v>
      </c>
      <c r="E66" s="55">
        <v>117</v>
      </c>
      <c r="F66" s="49">
        <f>E66+D66</f>
        <v>148</v>
      </c>
      <c r="G66" s="672"/>
      <c r="H66" s="673"/>
      <c r="I66" s="56">
        <v>177</v>
      </c>
      <c r="J66" s="51">
        <f t="shared" si="62"/>
        <v>208</v>
      </c>
      <c r="K66" s="672"/>
      <c r="L66" s="673"/>
      <c r="M66" s="50">
        <v>218</v>
      </c>
      <c r="N66" s="51">
        <f t="shared" si="63"/>
        <v>249</v>
      </c>
      <c r="O66" s="672"/>
      <c r="P66" s="673"/>
      <c r="Q66" s="48">
        <v>139</v>
      </c>
      <c r="R66" s="49">
        <f t="shared" si="64"/>
        <v>170</v>
      </c>
      <c r="S66" s="672"/>
      <c r="T66" s="673"/>
      <c r="U66" s="48">
        <v>141</v>
      </c>
      <c r="V66" s="49">
        <f t="shared" si="65"/>
        <v>172</v>
      </c>
      <c r="W66" s="672"/>
      <c r="X66" s="673"/>
      <c r="Y66" s="57">
        <f>F66+J66+N66+R66+V66</f>
        <v>947</v>
      </c>
      <c r="Z66" s="56">
        <f>E66+I66+M66+Q66+U66</f>
        <v>792</v>
      </c>
      <c r="AA66" s="58">
        <f>AVERAGE(F66,J66,N66,R66,V66)</f>
        <v>189.4</v>
      </c>
      <c r="AB66" s="59">
        <f>AVERAGE(F66,J66,N66,R66,V66)-D66</f>
        <v>158.4</v>
      </c>
      <c r="AC66" s="665"/>
    </row>
    <row r="67" spans="1:29" s="46" customFormat="1" ht="48.75" customHeight="1" x14ac:dyDescent="0.2">
      <c r="B67" s="704" t="s">
        <v>33</v>
      </c>
      <c r="C67" s="705"/>
      <c r="D67" s="232">
        <f>SUM(D68:D70)</f>
        <v>102</v>
      </c>
      <c r="E67" s="34">
        <f>SUM(E68:E70)</f>
        <v>425</v>
      </c>
      <c r="F67" s="61">
        <f>SUM(F68:F70)</f>
        <v>527</v>
      </c>
      <c r="G67" s="61">
        <f>F79</f>
        <v>607</v>
      </c>
      <c r="H67" s="40" t="str">
        <f>B79</f>
        <v>Wiru Auto</v>
      </c>
      <c r="I67" s="62">
        <f>SUM(I68:I70)</f>
        <v>428</v>
      </c>
      <c r="J67" s="61">
        <f>SUM(J68:J70)</f>
        <v>530</v>
      </c>
      <c r="K67" s="61">
        <f>J75</f>
        <v>500</v>
      </c>
      <c r="L67" s="40" t="str">
        <f>B75</f>
        <v xml:space="preserve">Malm&amp;Ko </v>
      </c>
      <c r="M67" s="41">
        <f>SUM(M68:M70)</f>
        <v>482</v>
      </c>
      <c r="N67" s="61">
        <f>SUM(N68:N70)</f>
        <v>584</v>
      </c>
      <c r="O67" s="61">
        <f>N71</f>
        <v>579</v>
      </c>
      <c r="P67" s="40" t="str">
        <f>B71</f>
        <v>Malm duubel</v>
      </c>
      <c r="Q67" s="41">
        <f>SUM(Q68:Q70)</f>
        <v>390</v>
      </c>
      <c r="R67" s="61">
        <f>SUM(R68:R70)</f>
        <v>492</v>
      </c>
      <c r="S67" s="61">
        <f>R83</f>
        <v>531</v>
      </c>
      <c r="T67" s="40" t="str">
        <f>B83</f>
        <v>Egesten Metallehitused</v>
      </c>
      <c r="U67" s="41">
        <f>SUM(U68:U70)</f>
        <v>471</v>
      </c>
      <c r="V67" s="61">
        <f>SUM(V68:V70)</f>
        <v>573</v>
      </c>
      <c r="W67" s="61">
        <f>V63</f>
        <v>562</v>
      </c>
      <c r="X67" s="40" t="str">
        <f>B63</f>
        <v>Estonian Cell</v>
      </c>
      <c r="Y67" s="43">
        <f>F67+J67+N67+R67+V67</f>
        <v>2706</v>
      </c>
      <c r="Z67" s="41">
        <f>SUM(Z68:Z70)</f>
        <v>2196</v>
      </c>
      <c r="AA67" s="64">
        <f>AVERAGE(AA68,AA69,AA70)</f>
        <v>180.4</v>
      </c>
      <c r="AB67" s="45">
        <f>AVERAGE(AB68,AB69,AB70)</f>
        <v>146.4</v>
      </c>
      <c r="AC67" s="663">
        <f>G68+K68+O68+S68+W68</f>
        <v>3</v>
      </c>
    </row>
    <row r="68" spans="1:29" s="46" customFormat="1" ht="15.75" customHeight="1" x14ac:dyDescent="0.2">
      <c r="B68" s="706" t="s">
        <v>128</v>
      </c>
      <c r="C68" s="707"/>
      <c r="D68" s="47">
        <v>36</v>
      </c>
      <c r="E68" s="48">
        <v>116</v>
      </c>
      <c r="F68" s="49">
        <f>E68+D68</f>
        <v>152</v>
      </c>
      <c r="G68" s="668">
        <v>0</v>
      </c>
      <c r="H68" s="669"/>
      <c r="I68" s="50">
        <v>111</v>
      </c>
      <c r="J68" s="51">
        <f>I68+D68</f>
        <v>147</v>
      </c>
      <c r="K68" s="668">
        <v>1</v>
      </c>
      <c r="L68" s="669"/>
      <c r="M68" s="50">
        <v>163</v>
      </c>
      <c r="N68" s="51">
        <f>M68+D68</f>
        <v>199</v>
      </c>
      <c r="O68" s="668">
        <v>1</v>
      </c>
      <c r="P68" s="669"/>
      <c r="Q68" s="50">
        <v>134</v>
      </c>
      <c r="R68" s="49">
        <f>Q68+D68</f>
        <v>170</v>
      </c>
      <c r="S68" s="668">
        <v>0</v>
      </c>
      <c r="T68" s="669"/>
      <c r="U68" s="50">
        <v>148</v>
      </c>
      <c r="V68" s="49">
        <f>U68+D68</f>
        <v>184</v>
      </c>
      <c r="W68" s="668">
        <v>1</v>
      </c>
      <c r="X68" s="669"/>
      <c r="Y68" s="51">
        <f t="shared" ref="Y68:Y86" si="66">F68+J68+N68+R68+V68</f>
        <v>852</v>
      </c>
      <c r="Z68" s="50">
        <f>E68+I68+M68+Q68+U68</f>
        <v>672</v>
      </c>
      <c r="AA68" s="52">
        <f>AVERAGE(F68,J68,N68,R68,V68)</f>
        <v>170.4</v>
      </c>
      <c r="AB68" s="53">
        <f>AVERAGE(F68,J68,N68,R68,V68)-D68</f>
        <v>134.4</v>
      </c>
      <c r="AC68" s="664"/>
    </row>
    <row r="69" spans="1:29" s="46" customFormat="1" ht="15.75" customHeight="1" x14ac:dyDescent="0.2">
      <c r="B69" s="706" t="s">
        <v>129</v>
      </c>
      <c r="C69" s="707"/>
      <c r="D69" s="47">
        <v>20</v>
      </c>
      <c r="E69" s="48">
        <v>126</v>
      </c>
      <c r="F69" s="49">
        <f>E69+D69</f>
        <v>146</v>
      </c>
      <c r="G69" s="670"/>
      <c r="H69" s="671"/>
      <c r="I69" s="50">
        <v>177</v>
      </c>
      <c r="J69" s="51">
        <f t="shared" ref="J69:J70" si="67">I69+D69</f>
        <v>197</v>
      </c>
      <c r="K69" s="670"/>
      <c r="L69" s="671"/>
      <c r="M69" s="50">
        <v>169</v>
      </c>
      <c r="N69" s="51">
        <f t="shared" ref="N69:N70" si="68">M69+D69</f>
        <v>189</v>
      </c>
      <c r="O69" s="670"/>
      <c r="P69" s="671"/>
      <c r="Q69" s="48">
        <v>119</v>
      </c>
      <c r="R69" s="49">
        <f t="shared" ref="R69:R70" si="69">Q69+D69</f>
        <v>139</v>
      </c>
      <c r="S69" s="670"/>
      <c r="T69" s="671"/>
      <c r="U69" s="48">
        <v>176</v>
      </c>
      <c r="V69" s="49">
        <f t="shared" ref="V69:V70" si="70">U69+D69</f>
        <v>196</v>
      </c>
      <c r="W69" s="670"/>
      <c r="X69" s="671"/>
      <c r="Y69" s="51">
        <f t="shared" si="66"/>
        <v>867</v>
      </c>
      <c r="Z69" s="50">
        <f>E69+I69+M69+Q69+U69</f>
        <v>767</v>
      </c>
      <c r="AA69" s="52">
        <f>AVERAGE(F69,J69,N69,R69,V69)</f>
        <v>173.4</v>
      </c>
      <c r="AB69" s="53">
        <f>AVERAGE(F69,J69,N69,R69,V69)-D69</f>
        <v>153.4</v>
      </c>
      <c r="AC69" s="664"/>
    </row>
    <row r="70" spans="1:29" s="46" customFormat="1" ht="16.5" customHeight="1" thickBot="1" x14ac:dyDescent="0.25">
      <c r="B70" s="708" t="s">
        <v>130</v>
      </c>
      <c r="C70" s="709"/>
      <c r="D70" s="54">
        <v>46</v>
      </c>
      <c r="E70" s="55">
        <v>183</v>
      </c>
      <c r="F70" s="49">
        <f>E70+D70</f>
        <v>229</v>
      </c>
      <c r="G70" s="672"/>
      <c r="H70" s="673"/>
      <c r="I70" s="56">
        <v>140</v>
      </c>
      <c r="J70" s="51">
        <f t="shared" si="67"/>
        <v>186</v>
      </c>
      <c r="K70" s="672"/>
      <c r="L70" s="673"/>
      <c r="M70" s="50">
        <v>150</v>
      </c>
      <c r="N70" s="51">
        <f t="shared" si="68"/>
        <v>196</v>
      </c>
      <c r="O70" s="672"/>
      <c r="P70" s="673"/>
      <c r="Q70" s="48">
        <v>137</v>
      </c>
      <c r="R70" s="49">
        <f t="shared" si="69"/>
        <v>183</v>
      </c>
      <c r="S70" s="672"/>
      <c r="T70" s="673"/>
      <c r="U70" s="48">
        <v>147</v>
      </c>
      <c r="V70" s="49">
        <f t="shared" si="70"/>
        <v>193</v>
      </c>
      <c r="W70" s="672"/>
      <c r="X70" s="673"/>
      <c r="Y70" s="57">
        <f t="shared" si="66"/>
        <v>987</v>
      </c>
      <c r="Z70" s="56">
        <f>E70+I70+M70+Q70+U70</f>
        <v>757</v>
      </c>
      <c r="AA70" s="58">
        <f>AVERAGE(F70,J70,N70,R70,V70)</f>
        <v>197.4</v>
      </c>
      <c r="AB70" s="59">
        <f>AVERAGE(F70,J70,N70,R70,V70)-D70</f>
        <v>151.4</v>
      </c>
      <c r="AC70" s="665"/>
    </row>
    <row r="71" spans="1:29" s="46" customFormat="1" ht="45" customHeight="1" x14ac:dyDescent="0.2">
      <c r="B71" s="288" t="s">
        <v>55</v>
      </c>
      <c r="C71" s="289"/>
      <c r="D71" s="60">
        <f>SUM(D72:D74)</f>
        <v>126</v>
      </c>
      <c r="E71" s="34">
        <f>SUM(E72:E74)</f>
        <v>429</v>
      </c>
      <c r="F71" s="61">
        <f>SUM(F72:F74)</f>
        <v>555</v>
      </c>
      <c r="G71" s="61">
        <f>F75</f>
        <v>576</v>
      </c>
      <c r="H71" s="40" t="str">
        <f>B75</f>
        <v xml:space="preserve">Malm&amp;Ko </v>
      </c>
      <c r="I71" s="62">
        <f>SUM(I72:I74)</f>
        <v>427</v>
      </c>
      <c r="J71" s="61">
        <f>SUM(J72:J74)</f>
        <v>553</v>
      </c>
      <c r="K71" s="61">
        <f>J83</f>
        <v>559</v>
      </c>
      <c r="L71" s="40" t="str">
        <f>B83</f>
        <v>Egesten Metallehitused</v>
      </c>
      <c r="M71" s="41">
        <f>SUM(M72:M74)</f>
        <v>453</v>
      </c>
      <c r="N71" s="65">
        <f>SUM(N72:N74)</f>
        <v>579</v>
      </c>
      <c r="O71" s="61">
        <f>N67</f>
        <v>584</v>
      </c>
      <c r="P71" s="40" t="str">
        <f>B67</f>
        <v>Kunda Trans</v>
      </c>
      <c r="Q71" s="41">
        <f>SUM(Q72:Q74)</f>
        <v>473</v>
      </c>
      <c r="R71" s="63">
        <f>SUM(R72:R74)</f>
        <v>599</v>
      </c>
      <c r="S71" s="61">
        <f>R63</f>
        <v>476</v>
      </c>
      <c r="T71" s="40" t="str">
        <f>B63</f>
        <v>Estonian Cell</v>
      </c>
      <c r="U71" s="41">
        <f>SUM(U72:U74)</f>
        <v>424</v>
      </c>
      <c r="V71" s="65">
        <f>SUM(V72:V74)</f>
        <v>550</v>
      </c>
      <c r="W71" s="61">
        <f>V79</f>
        <v>545</v>
      </c>
      <c r="X71" s="40" t="str">
        <f>B79</f>
        <v>Wiru Auto</v>
      </c>
      <c r="Y71" s="43">
        <f t="shared" si="66"/>
        <v>2836</v>
      </c>
      <c r="Z71" s="41">
        <f>SUM(Z72:Z74)</f>
        <v>2206</v>
      </c>
      <c r="AA71" s="64">
        <f>AVERAGE(AA72,AA73,AA74)</f>
        <v>189.06666666666669</v>
      </c>
      <c r="AB71" s="45">
        <f>AVERAGE(AB72,AB73,AB74)</f>
        <v>147.06666666666666</v>
      </c>
      <c r="AC71" s="663">
        <f>G72+K72+O72+S72+W72</f>
        <v>2</v>
      </c>
    </row>
    <row r="72" spans="1:29" s="46" customFormat="1" ht="15.75" customHeight="1" x14ac:dyDescent="0.2">
      <c r="B72" s="286" t="s">
        <v>125</v>
      </c>
      <c r="C72" s="286"/>
      <c r="D72" s="47">
        <v>57</v>
      </c>
      <c r="E72" s="48">
        <v>120</v>
      </c>
      <c r="F72" s="49">
        <f>E72+D72</f>
        <v>177</v>
      </c>
      <c r="G72" s="668">
        <v>0</v>
      </c>
      <c r="H72" s="669"/>
      <c r="I72" s="50">
        <v>112</v>
      </c>
      <c r="J72" s="51">
        <f>I72+D72</f>
        <v>169</v>
      </c>
      <c r="K72" s="668">
        <v>0</v>
      </c>
      <c r="L72" s="669"/>
      <c r="M72" s="50">
        <v>141</v>
      </c>
      <c r="N72" s="51">
        <f>M72+D72</f>
        <v>198</v>
      </c>
      <c r="O72" s="668">
        <v>0</v>
      </c>
      <c r="P72" s="669"/>
      <c r="Q72" s="50">
        <v>187</v>
      </c>
      <c r="R72" s="49">
        <f>Q72+D72</f>
        <v>244</v>
      </c>
      <c r="S72" s="668">
        <v>1</v>
      </c>
      <c r="T72" s="669"/>
      <c r="U72" s="50">
        <v>152</v>
      </c>
      <c r="V72" s="49">
        <f>U72+D72</f>
        <v>209</v>
      </c>
      <c r="W72" s="668">
        <v>1</v>
      </c>
      <c r="X72" s="669"/>
      <c r="Y72" s="51">
        <f t="shared" si="66"/>
        <v>997</v>
      </c>
      <c r="Z72" s="50">
        <f>E72+I72+M72+Q72+U72</f>
        <v>712</v>
      </c>
      <c r="AA72" s="52">
        <f>AVERAGE(F72,J72,N72,R72,V72)</f>
        <v>199.4</v>
      </c>
      <c r="AB72" s="53">
        <f>AVERAGE(F72,J72,N72,R72,V72)-D72</f>
        <v>142.4</v>
      </c>
      <c r="AC72" s="664"/>
    </row>
    <row r="73" spans="1:29" s="46" customFormat="1" ht="15.75" customHeight="1" x14ac:dyDescent="0.2">
      <c r="B73" s="674" t="s">
        <v>126</v>
      </c>
      <c r="C73" s="675"/>
      <c r="D73" s="47">
        <v>27</v>
      </c>
      <c r="E73" s="48">
        <v>189</v>
      </c>
      <c r="F73" s="49">
        <f>E73+D73</f>
        <v>216</v>
      </c>
      <c r="G73" s="670"/>
      <c r="H73" s="671"/>
      <c r="I73" s="48">
        <v>168</v>
      </c>
      <c r="J73" s="51">
        <f t="shared" ref="J73:J74" si="71">I73+D73</f>
        <v>195</v>
      </c>
      <c r="K73" s="670"/>
      <c r="L73" s="671"/>
      <c r="M73" s="48">
        <v>150</v>
      </c>
      <c r="N73" s="51">
        <f t="shared" ref="N73:N74" si="72">M73+D73</f>
        <v>177</v>
      </c>
      <c r="O73" s="670"/>
      <c r="P73" s="671"/>
      <c r="Q73" s="48">
        <v>149</v>
      </c>
      <c r="R73" s="49">
        <f t="shared" ref="R73:R74" si="73">Q73+D73</f>
        <v>176</v>
      </c>
      <c r="S73" s="670"/>
      <c r="T73" s="671"/>
      <c r="U73" s="48">
        <v>149</v>
      </c>
      <c r="V73" s="49">
        <f t="shared" ref="V73:V74" si="74">U73+D73</f>
        <v>176</v>
      </c>
      <c r="W73" s="670"/>
      <c r="X73" s="671"/>
      <c r="Y73" s="51">
        <f t="shared" si="66"/>
        <v>940</v>
      </c>
      <c r="Z73" s="50">
        <f>E73+I73+M73+Q73+U73</f>
        <v>805</v>
      </c>
      <c r="AA73" s="52">
        <f>AVERAGE(F73,J73,N73,R73,V73)</f>
        <v>188</v>
      </c>
      <c r="AB73" s="53">
        <f>AVERAGE(F73,J73,N73,R73,V73)-D73</f>
        <v>161</v>
      </c>
      <c r="AC73" s="664"/>
    </row>
    <row r="74" spans="1:29" s="46" customFormat="1" ht="16.5" customHeight="1" thickBot="1" x14ac:dyDescent="0.25">
      <c r="B74" s="287" t="s">
        <v>127</v>
      </c>
      <c r="C74" s="287"/>
      <c r="D74" s="54">
        <v>42</v>
      </c>
      <c r="E74" s="55">
        <v>120</v>
      </c>
      <c r="F74" s="49">
        <f>E74+D74</f>
        <v>162</v>
      </c>
      <c r="G74" s="672"/>
      <c r="H74" s="673"/>
      <c r="I74" s="48">
        <v>147</v>
      </c>
      <c r="J74" s="51">
        <f t="shared" si="71"/>
        <v>189</v>
      </c>
      <c r="K74" s="672"/>
      <c r="L74" s="673"/>
      <c r="M74" s="48">
        <v>162</v>
      </c>
      <c r="N74" s="51">
        <f t="shared" si="72"/>
        <v>204</v>
      </c>
      <c r="O74" s="672"/>
      <c r="P74" s="673"/>
      <c r="Q74" s="48">
        <v>137</v>
      </c>
      <c r="R74" s="49">
        <f t="shared" si="73"/>
        <v>179</v>
      </c>
      <c r="S74" s="672"/>
      <c r="T74" s="673"/>
      <c r="U74" s="48">
        <v>123</v>
      </c>
      <c r="V74" s="49">
        <f t="shared" si="74"/>
        <v>165</v>
      </c>
      <c r="W74" s="672"/>
      <c r="X74" s="673"/>
      <c r="Y74" s="57">
        <f t="shared" si="66"/>
        <v>899</v>
      </c>
      <c r="Z74" s="56">
        <f>E74+I74+M74+Q74+U74</f>
        <v>689</v>
      </c>
      <c r="AA74" s="58">
        <f>AVERAGE(F74,J74,N74,R74,V74)</f>
        <v>179.8</v>
      </c>
      <c r="AB74" s="59">
        <f>AVERAGE(F74,J74,N74,R74,V74)-D74</f>
        <v>137.80000000000001</v>
      </c>
      <c r="AC74" s="665"/>
    </row>
    <row r="75" spans="1:29" s="46" customFormat="1" ht="48.75" customHeight="1" thickBot="1" x14ac:dyDescent="0.25">
      <c r="B75" s="730" t="s">
        <v>137</v>
      </c>
      <c r="C75" s="731"/>
      <c r="D75" s="232">
        <f>SUM(D76:D78)</f>
        <v>55</v>
      </c>
      <c r="E75" s="34">
        <f>SUM(E76:E78)</f>
        <v>521</v>
      </c>
      <c r="F75" s="61">
        <f>SUM(F76:F78)</f>
        <v>576</v>
      </c>
      <c r="G75" s="61">
        <f>F71</f>
        <v>555</v>
      </c>
      <c r="H75" s="40" t="str">
        <f>B71</f>
        <v>Malm duubel</v>
      </c>
      <c r="I75" s="66">
        <f>SUM(I76:I78)</f>
        <v>445</v>
      </c>
      <c r="J75" s="61">
        <f>SUM(J76:J78)</f>
        <v>500</v>
      </c>
      <c r="K75" s="61">
        <f>J67</f>
        <v>530</v>
      </c>
      <c r="L75" s="40" t="str">
        <f>B67</f>
        <v>Kunda Trans</v>
      </c>
      <c r="M75" s="42">
        <f>SUM(M76:M78)</f>
        <v>442</v>
      </c>
      <c r="N75" s="61">
        <f>SUM(N76:N78)</f>
        <v>497</v>
      </c>
      <c r="O75" s="61">
        <f>N63</f>
        <v>589</v>
      </c>
      <c r="P75" s="40" t="str">
        <f>B63</f>
        <v>Estonian Cell</v>
      </c>
      <c r="Q75" s="41">
        <f>SUM(Q76:Q78)</f>
        <v>520</v>
      </c>
      <c r="R75" s="61">
        <f>SUM(R76:R78)</f>
        <v>575</v>
      </c>
      <c r="S75" s="61">
        <f>R79</f>
        <v>523</v>
      </c>
      <c r="T75" s="40" t="str">
        <f>B79</f>
        <v>Wiru Auto</v>
      </c>
      <c r="U75" s="41">
        <f>SUM(U76:U78)</f>
        <v>493</v>
      </c>
      <c r="V75" s="61">
        <f>SUM(V76:V78)</f>
        <v>548</v>
      </c>
      <c r="W75" s="61">
        <f>V83</f>
        <v>583</v>
      </c>
      <c r="X75" s="40" t="str">
        <f>B83</f>
        <v>Egesten Metallehitused</v>
      </c>
      <c r="Y75" s="43">
        <f t="shared" si="66"/>
        <v>2696</v>
      </c>
      <c r="Z75" s="41">
        <f>SUM(Z76:Z78)</f>
        <v>2421</v>
      </c>
      <c r="AA75" s="64">
        <f>AVERAGE(AA76,AA77,AA78)</f>
        <v>179.73333333333335</v>
      </c>
      <c r="AB75" s="45">
        <f>AVERAGE(AB76,AB77,AB78)</f>
        <v>161.4</v>
      </c>
      <c r="AC75" s="663">
        <f>G76+K76+O76+S76+W76</f>
        <v>2</v>
      </c>
    </row>
    <row r="76" spans="1:29" s="46" customFormat="1" ht="15.75" customHeight="1" x14ac:dyDescent="0.2">
      <c r="B76" s="732" t="s">
        <v>141</v>
      </c>
      <c r="C76" s="733"/>
      <c r="D76" s="47">
        <v>18</v>
      </c>
      <c r="E76" s="48">
        <v>177</v>
      </c>
      <c r="F76" s="49">
        <f>E76+D76</f>
        <v>195</v>
      </c>
      <c r="G76" s="668">
        <v>1</v>
      </c>
      <c r="H76" s="669"/>
      <c r="I76" s="50">
        <v>166</v>
      </c>
      <c r="J76" s="51">
        <f>I76+D76</f>
        <v>184</v>
      </c>
      <c r="K76" s="668">
        <v>0</v>
      </c>
      <c r="L76" s="669"/>
      <c r="M76" s="50">
        <v>146</v>
      </c>
      <c r="N76" s="51">
        <f>M76+D76</f>
        <v>164</v>
      </c>
      <c r="O76" s="668">
        <v>0</v>
      </c>
      <c r="P76" s="669"/>
      <c r="Q76" s="50">
        <v>202</v>
      </c>
      <c r="R76" s="49">
        <f>Q76+D76</f>
        <v>220</v>
      </c>
      <c r="S76" s="668">
        <v>1</v>
      </c>
      <c r="T76" s="669"/>
      <c r="U76" s="50">
        <v>200</v>
      </c>
      <c r="V76" s="49">
        <f>U76+D76</f>
        <v>218</v>
      </c>
      <c r="W76" s="668">
        <v>0</v>
      </c>
      <c r="X76" s="669"/>
      <c r="Y76" s="51">
        <f t="shared" si="66"/>
        <v>981</v>
      </c>
      <c r="Z76" s="50">
        <f>E76+I76+M76+Q76+U76</f>
        <v>891</v>
      </c>
      <c r="AA76" s="52">
        <f>AVERAGE(F76,J76,N76,R76,V76)</f>
        <v>196.2</v>
      </c>
      <c r="AB76" s="53">
        <f>AVERAGE(F76,J76,N76,R76,V76)-D76</f>
        <v>178.2</v>
      </c>
      <c r="AC76" s="664"/>
    </row>
    <row r="77" spans="1:29" s="46" customFormat="1" ht="15.75" customHeight="1" x14ac:dyDescent="0.2">
      <c r="B77" s="734" t="s">
        <v>162</v>
      </c>
      <c r="C77" s="735"/>
      <c r="D77" s="47">
        <v>25</v>
      </c>
      <c r="E77" s="48">
        <v>169</v>
      </c>
      <c r="F77" s="49">
        <f>E77+D77</f>
        <v>194</v>
      </c>
      <c r="G77" s="670"/>
      <c r="H77" s="671"/>
      <c r="I77" s="48">
        <v>131</v>
      </c>
      <c r="J77" s="51">
        <f t="shared" ref="J77:J78" si="75">I77+D77</f>
        <v>156</v>
      </c>
      <c r="K77" s="670"/>
      <c r="L77" s="671"/>
      <c r="M77" s="48">
        <v>134</v>
      </c>
      <c r="N77" s="51">
        <f t="shared" ref="N77:N78" si="76">M77+D77</f>
        <v>159</v>
      </c>
      <c r="O77" s="670"/>
      <c r="P77" s="671"/>
      <c r="Q77" s="48">
        <v>144</v>
      </c>
      <c r="R77" s="49">
        <f t="shared" ref="R77:R78" si="77">Q77+D77</f>
        <v>169</v>
      </c>
      <c r="S77" s="670"/>
      <c r="T77" s="671"/>
      <c r="U77" s="48">
        <v>157</v>
      </c>
      <c r="V77" s="49">
        <f t="shared" ref="V77:V78" si="78">U77+D77</f>
        <v>182</v>
      </c>
      <c r="W77" s="670"/>
      <c r="X77" s="671"/>
      <c r="Y77" s="51">
        <f t="shared" si="66"/>
        <v>860</v>
      </c>
      <c r="Z77" s="50">
        <f>E77+I77+M77+Q77+U77</f>
        <v>735</v>
      </c>
      <c r="AA77" s="52">
        <f>AVERAGE(F77,J77,N77,R77,V77)</f>
        <v>172</v>
      </c>
      <c r="AB77" s="53">
        <f>AVERAGE(F77,J77,N77,R77,V77)-D77</f>
        <v>147</v>
      </c>
      <c r="AC77" s="664"/>
    </row>
    <row r="78" spans="1:29" s="46" customFormat="1" ht="16.5" customHeight="1" thickBot="1" x14ac:dyDescent="0.25">
      <c r="B78" s="682" t="s">
        <v>143</v>
      </c>
      <c r="C78" s="683"/>
      <c r="D78" s="54">
        <v>12</v>
      </c>
      <c r="E78" s="55">
        <v>175</v>
      </c>
      <c r="F78" s="49">
        <f>E78+D78</f>
        <v>187</v>
      </c>
      <c r="G78" s="672"/>
      <c r="H78" s="673"/>
      <c r="I78" s="48">
        <v>148</v>
      </c>
      <c r="J78" s="51">
        <f t="shared" si="75"/>
        <v>160</v>
      </c>
      <c r="K78" s="672"/>
      <c r="L78" s="673"/>
      <c r="M78" s="48">
        <v>162</v>
      </c>
      <c r="N78" s="51">
        <f t="shared" si="76"/>
        <v>174</v>
      </c>
      <c r="O78" s="672"/>
      <c r="P78" s="673"/>
      <c r="Q78" s="48">
        <v>174</v>
      </c>
      <c r="R78" s="49">
        <f t="shared" si="77"/>
        <v>186</v>
      </c>
      <c r="S78" s="672"/>
      <c r="T78" s="673"/>
      <c r="U78" s="48">
        <v>136</v>
      </c>
      <c r="V78" s="49">
        <f t="shared" si="78"/>
        <v>148</v>
      </c>
      <c r="W78" s="672"/>
      <c r="X78" s="673"/>
      <c r="Y78" s="57">
        <f t="shared" si="66"/>
        <v>855</v>
      </c>
      <c r="Z78" s="56">
        <f>E78+I78+M78+Q78+U78</f>
        <v>795</v>
      </c>
      <c r="AA78" s="58">
        <f>AVERAGE(F78,J78,N78,R78,V78)</f>
        <v>171</v>
      </c>
      <c r="AB78" s="59">
        <f>AVERAGE(F78,J78,N78,R78,V78)-D78</f>
        <v>159</v>
      </c>
      <c r="AC78" s="665"/>
    </row>
    <row r="79" spans="1:29" s="46" customFormat="1" ht="48.75" customHeight="1" x14ac:dyDescent="0.2">
      <c r="B79" s="661" t="s">
        <v>27</v>
      </c>
      <c r="C79" s="662"/>
      <c r="D79" s="232">
        <f>SUM(D80:D82)</f>
        <v>93</v>
      </c>
      <c r="E79" s="34">
        <f>SUM(E80:E82)</f>
        <v>514</v>
      </c>
      <c r="F79" s="61">
        <f>SUM(F80:F82)</f>
        <v>607</v>
      </c>
      <c r="G79" s="61">
        <f>F67</f>
        <v>527</v>
      </c>
      <c r="H79" s="40" t="str">
        <f>B67</f>
        <v>Kunda Trans</v>
      </c>
      <c r="I79" s="62">
        <f>SUM(I80:I82)</f>
        <v>491</v>
      </c>
      <c r="J79" s="61">
        <f>SUM(J80:J82)</f>
        <v>584</v>
      </c>
      <c r="K79" s="61">
        <f>J63</f>
        <v>552</v>
      </c>
      <c r="L79" s="40" t="str">
        <f>B63</f>
        <v>Estonian Cell</v>
      </c>
      <c r="M79" s="41">
        <f>SUM(M80:M82)</f>
        <v>400</v>
      </c>
      <c r="N79" s="61">
        <f>SUM(N80:N82)</f>
        <v>493</v>
      </c>
      <c r="O79" s="61">
        <f>N83</f>
        <v>493</v>
      </c>
      <c r="P79" s="40" t="str">
        <f>B83</f>
        <v>Egesten Metallehitused</v>
      </c>
      <c r="Q79" s="41">
        <f>SUM(Q80:Q82)</f>
        <v>430</v>
      </c>
      <c r="R79" s="61">
        <f>SUM(R80:R82)</f>
        <v>523</v>
      </c>
      <c r="S79" s="61">
        <f>R75</f>
        <v>575</v>
      </c>
      <c r="T79" s="40" t="str">
        <f>B75</f>
        <v xml:space="preserve">Malm&amp;Ko </v>
      </c>
      <c r="U79" s="41">
        <f>SUM(U80:U82)</f>
        <v>452</v>
      </c>
      <c r="V79" s="61">
        <f>SUM(V80:V82)</f>
        <v>545</v>
      </c>
      <c r="W79" s="61">
        <f>V71</f>
        <v>550</v>
      </c>
      <c r="X79" s="40" t="str">
        <f>B71</f>
        <v>Malm duubel</v>
      </c>
      <c r="Y79" s="43">
        <f t="shared" si="66"/>
        <v>2752</v>
      </c>
      <c r="Z79" s="41">
        <f>SUM(Z80:Z82)</f>
        <v>2287</v>
      </c>
      <c r="AA79" s="64">
        <f>AVERAGE(AA80,AA81,AA82)</f>
        <v>183.46666666666667</v>
      </c>
      <c r="AB79" s="45">
        <f>AVERAGE(AB80,AB81,AB82)</f>
        <v>152.46666666666667</v>
      </c>
      <c r="AC79" s="663">
        <f>G80+K80+O80+S80+W80</f>
        <v>2.5</v>
      </c>
    </row>
    <row r="80" spans="1:29" s="46" customFormat="1" ht="15.75" customHeight="1" x14ac:dyDescent="0.2">
      <c r="B80" s="666" t="s">
        <v>149</v>
      </c>
      <c r="C80" s="667"/>
      <c r="D80" s="47">
        <v>30</v>
      </c>
      <c r="E80" s="48">
        <v>184</v>
      </c>
      <c r="F80" s="49">
        <f>E80+D80</f>
        <v>214</v>
      </c>
      <c r="G80" s="668">
        <v>1</v>
      </c>
      <c r="H80" s="669"/>
      <c r="I80" s="50">
        <v>160</v>
      </c>
      <c r="J80" s="51">
        <f>I80+D80</f>
        <v>190</v>
      </c>
      <c r="K80" s="668">
        <v>1</v>
      </c>
      <c r="L80" s="669"/>
      <c r="M80" s="50">
        <v>148</v>
      </c>
      <c r="N80" s="51">
        <f>M80+D80</f>
        <v>178</v>
      </c>
      <c r="O80" s="668">
        <v>0.5</v>
      </c>
      <c r="P80" s="669"/>
      <c r="Q80" s="50">
        <v>103</v>
      </c>
      <c r="R80" s="49">
        <f>Q80+D80</f>
        <v>133</v>
      </c>
      <c r="S80" s="668">
        <v>0</v>
      </c>
      <c r="T80" s="669"/>
      <c r="U80" s="50">
        <v>144</v>
      </c>
      <c r="V80" s="49">
        <f>U80+D80</f>
        <v>174</v>
      </c>
      <c r="W80" s="668">
        <v>0</v>
      </c>
      <c r="X80" s="669"/>
      <c r="Y80" s="51">
        <f t="shared" si="66"/>
        <v>889</v>
      </c>
      <c r="Z80" s="50">
        <f>E80+I80+M80+Q80+U80</f>
        <v>739</v>
      </c>
      <c r="AA80" s="52">
        <f>AVERAGE(F80,J80,N80,R80,V80)</f>
        <v>177.8</v>
      </c>
      <c r="AB80" s="53">
        <f>AVERAGE(F80,J80,N80,R80,V80)-D80</f>
        <v>147.80000000000001</v>
      </c>
      <c r="AC80" s="664"/>
    </row>
    <row r="81" spans="1:29" s="46" customFormat="1" ht="15.75" customHeight="1" x14ac:dyDescent="0.2">
      <c r="B81" s="674" t="s">
        <v>148</v>
      </c>
      <c r="C81" s="675"/>
      <c r="D81" s="47">
        <v>39</v>
      </c>
      <c r="E81" s="48">
        <v>171</v>
      </c>
      <c r="F81" s="49">
        <f>E81+D81</f>
        <v>210</v>
      </c>
      <c r="G81" s="670"/>
      <c r="H81" s="671"/>
      <c r="I81" s="48">
        <v>137</v>
      </c>
      <c r="J81" s="51">
        <f t="shared" ref="J81:J82" si="79">I81+D81</f>
        <v>176</v>
      </c>
      <c r="K81" s="670"/>
      <c r="L81" s="671"/>
      <c r="M81" s="48">
        <v>123</v>
      </c>
      <c r="N81" s="51">
        <f t="shared" ref="N81:N82" si="80">M81+D81</f>
        <v>162</v>
      </c>
      <c r="O81" s="670"/>
      <c r="P81" s="671"/>
      <c r="Q81" s="48">
        <v>128</v>
      </c>
      <c r="R81" s="49">
        <f t="shared" ref="R81:R82" si="81">Q81+D81</f>
        <v>167</v>
      </c>
      <c r="S81" s="670"/>
      <c r="T81" s="671"/>
      <c r="U81" s="48">
        <v>107</v>
      </c>
      <c r="V81" s="49">
        <f t="shared" ref="V81:V82" si="82">U81+D81</f>
        <v>146</v>
      </c>
      <c r="W81" s="670"/>
      <c r="X81" s="671"/>
      <c r="Y81" s="51">
        <f t="shared" si="66"/>
        <v>861</v>
      </c>
      <c r="Z81" s="50">
        <f>E81+I81+M81+Q81+U81</f>
        <v>666</v>
      </c>
      <c r="AA81" s="52">
        <f>AVERAGE(F81,J81,N81,R81,V81)</f>
        <v>172.2</v>
      </c>
      <c r="AB81" s="53">
        <f>AVERAGE(F81,J81,N81,R81,V81)-D81</f>
        <v>133.19999999999999</v>
      </c>
      <c r="AC81" s="664"/>
    </row>
    <row r="82" spans="1:29" s="46" customFormat="1" ht="16.5" customHeight="1" thickBot="1" x14ac:dyDescent="0.25">
      <c r="B82" s="676" t="s">
        <v>147</v>
      </c>
      <c r="C82" s="677"/>
      <c r="D82" s="54">
        <v>24</v>
      </c>
      <c r="E82" s="55">
        <v>159</v>
      </c>
      <c r="F82" s="49">
        <f>E82+D82</f>
        <v>183</v>
      </c>
      <c r="G82" s="672"/>
      <c r="H82" s="673"/>
      <c r="I82" s="48">
        <v>194</v>
      </c>
      <c r="J82" s="51">
        <f t="shared" si="79"/>
        <v>218</v>
      </c>
      <c r="K82" s="672"/>
      <c r="L82" s="673"/>
      <c r="M82" s="48">
        <v>129</v>
      </c>
      <c r="N82" s="51">
        <f t="shared" si="80"/>
        <v>153</v>
      </c>
      <c r="O82" s="672"/>
      <c r="P82" s="673"/>
      <c r="Q82" s="48">
        <v>199</v>
      </c>
      <c r="R82" s="49">
        <f t="shared" si="81"/>
        <v>223</v>
      </c>
      <c r="S82" s="672"/>
      <c r="T82" s="673"/>
      <c r="U82" s="48">
        <v>201</v>
      </c>
      <c r="V82" s="49">
        <f t="shared" si="82"/>
        <v>225</v>
      </c>
      <c r="W82" s="672"/>
      <c r="X82" s="673"/>
      <c r="Y82" s="57">
        <f t="shared" si="66"/>
        <v>1002</v>
      </c>
      <c r="Z82" s="56">
        <f>E82+I82+M82+Q82+U82</f>
        <v>882</v>
      </c>
      <c r="AA82" s="58">
        <f>AVERAGE(F82,J82,N82,R82,V82)</f>
        <v>200.4</v>
      </c>
      <c r="AB82" s="59">
        <f>AVERAGE(F82,J82,N82,R82,V82)-D82</f>
        <v>176.4</v>
      </c>
      <c r="AC82" s="665"/>
    </row>
    <row r="83" spans="1:29" s="46" customFormat="1" ht="48.75" customHeight="1" thickBot="1" x14ac:dyDescent="0.25">
      <c r="B83" s="690" t="s">
        <v>25</v>
      </c>
      <c r="C83" s="691"/>
      <c r="D83" s="67">
        <f>SUM(D84:D86)</f>
        <v>107</v>
      </c>
      <c r="E83" s="34">
        <f>SUM(E84:E86)</f>
        <v>342</v>
      </c>
      <c r="F83" s="61">
        <f>SUM(F84:F86)</f>
        <v>449</v>
      </c>
      <c r="G83" s="61">
        <f>F63</f>
        <v>463</v>
      </c>
      <c r="H83" s="40" t="str">
        <f>B63</f>
        <v>Estonian Cell</v>
      </c>
      <c r="I83" s="62">
        <f>SUM(I84:I86)</f>
        <v>452</v>
      </c>
      <c r="J83" s="61">
        <f>SUM(J84:J86)</f>
        <v>559</v>
      </c>
      <c r="K83" s="61">
        <f>J71</f>
        <v>553</v>
      </c>
      <c r="L83" s="40" t="str">
        <f>B71</f>
        <v>Malm duubel</v>
      </c>
      <c r="M83" s="42">
        <f>SUM(M84:M86)</f>
        <v>386</v>
      </c>
      <c r="N83" s="63">
        <f>SUM(N84:N86)</f>
        <v>493</v>
      </c>
      <c r="O83" s="61">
        <f>N79</f>
        <v>493</v>
      </c>
      <c r="P83" s="40" t="str">
        <f>B79</f>
        <v>Wiru Auto</v>
      </c>
      <c r="Q83" s="41">
        <f>SUM(Q84:Q86)</f>
        <v>424</v>
      </c>
      <c r="R83" s="63">
        <f>SUM(R84:R86)</f>
        <v>531</v>
      </c>
      <c r="S83" s="61">
        <f>R67</f>
        <v>492</v>
      </c>
      <c r="T83" s="40" t="str">
        <f>B67</f>
        <v>Kunda Trans</v>
      </c>
      <c r="U83" s="41">
        <f>SUM(U84:U86)</f>
        <v>476</v>
      </c>
      <c r="V83" s="63">
        <f>SUM(V84:V86)</f>
        <v>583</v>
      </c>
      <c r="W83" s="61">
        <f>V75</f>
        <v>548</v>
      </c>
      <c r="X83" s="40" t="str">
        <f>B75</f>
        <v xml:space="preserve">Malm&amp;Ko </v>
      </c>
      <c r="Y83" s="43">
        <f t="shared" si="66"/>
        <v>2615</v>
      </c>
      <c r="Z83" s="41">
        <f>SUM(Z84:Z86)</f>
        <v>2080</v>
      </c>
      <c r="AA83" s="64">
        <f>AVERAGE(AA84,AA85,AA86)</f>
        <v>174.33333333333334</v>
      </c>
      <c r="AB83" s="45">
        <f>AVERAGE(AB84,AB85,AB86)</f>
        <v>138.66666666666666</v>
      </c>
      <c r="AC83" s="663">
        <f>G84+K84+O84+S84+W84</f>
        <v>3.5</v>
      </c>
    </row>
    <row r="84" spans="1:29" s="46" customFormat="1" ht="15.75" customHeight="1" x14ac:dyDescent="0.2">
      <c r="B84" s="692" t="s">
        <v>181</v>
      </c>
      <c r="C84" s="693"/>
      <c r="D84" s="47">
        <v>48</v>
      </c>
      <c r="E84" s="48">
        <v>81</v>
      </c>
      <c r="F84" s="49">
        <f>E84+D84</f>
        <v>129</v>
      </c>
      <c r="G84" s="668">
        <v>0</v>
      </c>
      <c r="H84" s="669"/>
      <c r="I84" s="50">
        <v>135</v>
      </c>
      <c r="J84" s="51">
        <f>I84+D84</f>
        <v>183</v>
      </c>
      <c r="K84" s="668">
        <v>1</v>
      </c>
      <c r="L84" s="669"/>
      <c r="M84" s="50">
        <v>108</v>
      </c>
      <c r="N84" s="51">
        <f>M84+D84</f>
        <v>156</v>
      </c>
      <c r="O84" s="668">
        <v>0.5</v>
      </c>
      <c r="P84" s="669"/>
      <c r="Q84" s="50">
        <v>137</v>
      </c>
      <c r="R84" s="49">
        <f>Q84+D84</f>
        <v>185</v>
      </c>
      <c r="S84" s="668">
        <v>1</v>
      </c>
      <c r="T84" s="669"/>
      <c r="U84" s="50">
        <v>130</v>
      </c>
      <c r="V84" s="49">
        <f>U84+D84</f>
        <v>178</v>
      </c>
      <c r="W84" s="668">
        <v>1</v>
      </c>
      <c r="X84" s="669"/>
      <c r="Y84" s="51">
        <f t="shared" si="66"/>
        <v>831</v>
      </c>
      <c r="Z84" s="50">
        <f>E84+I84+M84+Q84+U84</f>
        <v>591</v>
      </c>
      <c r="AA84" s="52">
        <f>AVERAGE(F84,J84,N84,R84,V84)</f>
        <v>166.2</v>
      </c>
      <c r="AB84" s="53">
        <f>AVERAGE(F84,J84,N84,R84,V84)-D84</f>
        <v>118.19999999999999</v>
      </c>
      <c r="AC84" s="664"/>
    </row>
    <row r="85" spans="1:29" s="46" customFormat="1" ht="15.75" customHeight="1" x14ac:dyDescent="0.2">
      <c r="B85" s="694" t="s">
        <v>26</v>
      </c>
      <c r="C85" s="695"/>
      <c r="D85" s="47">
        <v>29</v>
      </c>
      <c r="E85" s="48">
        <v>127</v>
      </c>
      <c r="F85" s="49">
        <f>E85+D85</f>
        <v>156</v>
      </c>
      <c r="G85" s="670"/>
      <c r="H85" s="671"/>
      <c r="I85" s="48">
        <v>169</v>
      </c>
      <c r="J85" s="51">
        <f t="shared" ref="J85:J86" si="83">I85+D85</f>
        <v>198</v>
      </c>
      <c r="K85" s="670"/>
      <c r="L85" s="671"/>
      <c r="M85" s="48">
        <v>154</v>
      </c>
      <c r="N85" s="51">
        <f t="shared" ref="N85:N86" si="84">M85+D85</f>
        <v>183</v>
      </c>
      <c r="O85" s="670"/>
      <c r="P85" s="671"/>
      <c r="Q85" s="48">
        <v>170</v>
      </c>
      <c r="R85" s="49">
        <f t="shared" ref="R85:R86" si="85">Q85+D85</f>
        <v>199</v>
      </c>
      <c r="S85" s="670"/>
      <c r="T85" s="671"/>
      <c r="U85" s="48">
        <v>178</v>
      </c>
      <c r="V85" s="49">
        <f t="shared" ref="V85:V86" si="86">U85+D85</f>
        <v>207</v>
      </c>
      <c r="W85" s="670"/>
      <c r="X85" s="671"/>
      <c r="Y85" s="51">
        <f t="shared" si="66"/>
        <v>943</v>
      </c>
      <c r="Z85" s="50">
        <f>E85+I85+M85+Q85+U85</f>
        <v>798</v>
      </c>
      <c r="AA85" s="52">
        <f>AVERAGE(F85,J85,N85,R85,V85)</f>
        <v>188.6</v>
      </c>
      <c r="AB85" s="53">
        <f>AVERAGE(F85,J85,N85,R85,V85)-D85</f>
        <v>159.6</v>
      </c>
      <c r="AC85" s="664"/>
    </row>
    <row r="86" spans="1:29" s="46" customFormat="1" ht="16.5" customHeight="1" thickBot="1" x14ac:dyDescent="0.25">
      <c r="B86" s="682" t="s">
        <v>164</v>
      </c>
      <c r="C86" s="683"/>
      <c r="D86" s="68">
        <v>30</v>
      </c>
      <c r="E86" s="55">
        <v>134</v>
      </c>
      <c r="F86" s="49">
        <f>E86+D86</f>
        <v>164</v>
      </c>
      <c r="G86" s="672"/>
      <c r="H86" s="673"/>
      <c r="I86" s="55">
        <v>148</v>
      </c>
      <c r="J86" s="51">
        <f t="shared" si="83"/>
        <v>178</v>
      </c>
      <c r="K86" s="672"/>
      <c r="L86" s="673"/>
      <c r="M86" s="55">
        <v>124</v>
      </c>
      <c r="N86" s="51">
        <f t="shared" si="84"/>
        <v>154</v>
      </c>
      <c r="O86" s="672"/>
      <c r="P86" s="673"/>
      <c r="Q86" s="55">
        <v>117</v>
      </c>
      <c r="R86" s="49">
        <f t="shared" si="85"/>
        <v>147</v>
      </c>
      <c r="S86" s="672"/>
      <c r="T86" s="673"/>
      <c r="U86" s="55">
        <v>168</v>
      </c>
      <c r="V86" s="49">
        <f t="shared" si="86"/>
        <v>198</v>
      </c>
      <c r="W86" s="672"/>
      <c r="X86" s="673"/>
      <c r="Y86" s="57">
        <f t="shared" si="66"/>
        <v>841</v>
      </c>
      <c r="Z86" s="56">
        <f>E86+I86+M86+Q86+U86</f>
        <v>691</v>
      </c>
      <c r="AA86" s="58">
        <f>AVERAGE(F86,J86,N86,R86,V86)</f>
        <v>168.2</v>
      </c>
      <c r="AB86" s="59">
        <f>AVERAGE(F86,J86,N86,R86,V86)-D86</f>
        <v>138.19999999999999</v>
      </c>
      <c r="AC86" s="665"/>
    </row>
    <row r="87" spans="1:29" s="46" customFormat="1" ht="53.25" customHeight="1" x14ac:dyDescent="0.25">
      <c r="B87" s="1"/>
      <c r="C87" s="1"/>
      <c r="D87" s="1"/>
      <c r="E87" s="69"/>
      <c r="F87" s="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69"/>
    </row>
    <row r="88" spans="1:29" ht="22.5" x14ac:dyDescent="0.25">
      <c r="B88" s="2"/>
      <c r="C88" s="2"/>
      <c r="D88" s="3"/>
      <c r="E88" s="4"/>
      <c r="F88" s="5" t="s">
        <v>203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3"/>
      <c r="T88" s="3"/>
      <c r="U88" s="3"/>
      <c r="V88" s="6"/>
      <c r="W88" s="7" t="s">
        <v>87</v>
      </c>
      <c r="X88" s="8"/>
      <c r="Y88" s="8"/>
      <c r="Z88" s="8"/>
      <c r="AA88" s="3"/>
      <c r="AB88" s="3"/>
      <c r="AC88" s="4"/>
    </row>
    <row r="89" spans="1:29" ht="21" thickBot="1" x14ac:dyDescent="0.35">
      <c r="B89" s="9" t="s">
        <v>0</v>
      </c>
      <c r="C89" s="10"/>
      <c r="D89" s="10"/>
      <c r="E89" s="4"/>
      <c r="F89" s="1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"/>
    </row>
    <row r="90" spans="1:29" x14ac:dyDescent="0.25">
      <c r="B90" s="698" t="s">
        <v>1</v>
      </c>
      <c r="C90" s="699"/>
      <c r="D90" s="12" t="s">
        <v>2</v>
      </c>
      <c r="E90" s="13"/>
      <c r="F90" s="283" t="s">
        <v>3</v>
      </c>
      <c r="G90" s="700" t="s">
        <v>4</v>
      </c>
      <c r="H90" s="701"/>
      <c r="I90" s="15"/>
      <c r="J90" s="283" t="s">
        <v>5</v>
      </c>
      <c r="K90" s="700" t="s">
        <v>4</v>
      </c>
      <c r="L90" s="701"/>
      <c r="M90" s="16"/>
      <c r="N90" s="283" t="s">
        <v>6</v>
      </c>
      <c r="O90" s="700" t="s">
        <v>4</v>
      </c>
      <c r="P90" s="701"/>
      <c r="Q90" s="16"/>
      <c r="R90" s="283" t="s">
        <v>7</v>
      </c>
      <c r="S90" s="700" t="s">
        <v>4</v>
      </c>
      <c r="T90" s="701"/>
      <c r="U90" s="17"/>
      <c r="V90" s="283" t="s">
        <v>8</v>
      </c>
      <c r="W90" s="700" t="s">
        <v>4</v>
      </c>
      <c r="X90" s="701"/>
      <c r="Y90" s="283" t="s">
        <v>9</v>
      </c>
      <c r="Z90" s="18"/>
      <c r="AA90" s="19" t="s">
        <v>10</v>
      </c>
      <c r="AB90" s="20" t="s">
        <v>11</v>
      </c>
      <c r="AC90" s="21" t="s">
        <v>9</v>
      </c>
    </row>
    <row r="91" spans="1:29" ht="17.25" thickBot="1" x14ac:dyDescent="0.3">
      <c r="A91" s="22"/>
      <c r="B91" s="702" t="s">
        <v>12</v>
      </c>
      <c r="C91" s="703"/>
      <c r="D91" s="23"/>
      <c r="E91" s="24"/>
      <c r="F91" s="25" t="s">
        <v>13</v>
      </c>
      <c r="G91" s="696" t="s">
        <v>14</v>
      </c>
      <c r="H91" s="697"/>
      <c r="I91" s="26"/>
      <c r="J91" s="25" t="s">
        <v>13</v>
      </c>
      <c r="K91" s="696" t="s">
        <v>14</v>
      </c>
      <c r="L91" s="697"/>
      <c r="M91" s="25"/>
      <c r="N91" s="25" t="s">
        <v>13</v>
      </c>
      <c r="O91" s="696" t="s">
        <v>14</v>
      </c>
      <c r="P91" s="697"/>
      <c r="Q91" s="25"/>
      <c r="R91" s="25" t="s">
        <v>13</v>
      </c>
      <c r="S91" s="696" t="s">
        <v>14</v>
      </c>
      <c r="T91" s="697"/>
      <c r="U91" s="27"/>
      <c r="V91" s="25" t="s">
        <v>13</v>
      </c>
      <c r="W91" s="696" t="s">
        <v>14</v>
      </c>
      <c r="X91" s="697"/>
      <c r="Y91" s="28" t="s">
        <v>13</v>
      </c>
      <c r="Z91" s="29" t="s">
        <v>15</v>
      </c>
      <c r="AA91" s="30" t="s">
        <v>16</v>
      </c>
      <c r="AB91" s="31" t="s">
        <v>17</v>
      </c>
      <c r="AC91" s="32" t="s">
        <v>18</v>
      </c>
    </row>
    <row r="92" spans="1:29" ht="48.75" customHeight="1" x14ac:dyDescent="0.25">
      <c r="A92" s="22"/>
      <c r="B92" s="712" t="s">
        <v>35</v>
      </c>
      <c r="C92" s="713"/>
      <c r="D92" s="33">
        <f>SUM(D93:D95)</f>
        <v>141</v>
      </c>
      <c r="E92" s="34">
        <f>SUM(E93:E95)</f>
        <v>392</v>
      </c>
      <c r="F92" s="35">
        <f>SUM(F93:F95)</f>
        <v>533</v>
      </c>
      <c r="G92" s="36">
        <f>F112</f>
        <v>452</v>
      </c>
      <c r="H92" s="37" t="str">
        <f>B112</f>
        <v>Ametikool</v>
      </c>
      <c r="I92" s="38">
        <f>SUM(I93:I95)</f>
        <v>342</v>
      </c>
      <c r="J92" s="39">
        <f>SUM(J93:J95)</f>
        <v>483</v>
      </c>
      <c r="K92" s="39">
        <f>J108</f>
        <v>507</v>
      </c>
      <c r="L92" s="40" t="str">
        <f>B108</f>
        <v>LVRKK</v>
      </c>
      <c r="M92" s="41">
        <f>SUM(M93:M95)</f>
        <v>409</v>
      </c>
      <c r="N92" s="36">
        <f>SUM(N93:N95)</f>
        <v>550</v>
      </c>
      <c r="O92" s="36">
        <f>N104</f>
        <v>480</v>
      </c>
      <c r="P92" s="37" t="str">
        <f>B104</f>
        <v>Jeld-Wen</v>
      </c>
      <c r="Q92" s="42">
        <f>SUM(Q93:Q95)</f>
        <v>375</v>
      </c>
      <c r="R92" s="36">
        <f>SUM(R93:R95)</f>
        <v>516</v>
      </c>
      <c r="S92" s="36">
        <f>R100</f>
        <v>473</v>
      </c>
      <c r="T92" s="37" t="str">
        <f>B100</f>
        <v>Baltic Tank</v>
      </c>
      <c r="U92" s="42">
        <f>SUM(U93:U95)</f>
        <v>414</v>
      </c>
      <c r="V92" s="36">
        <f>SUM(V93:V95)</f>
        <v>555</v>
      </c>
      <c r="W92" s="36">
        <f>V96</f>
        <v>525</v>
      </c>
      <c r="X92" s="37" t="str">
        <f>B96</f>
        <v>Team 29</v>
      </c>
      <c r="Y92" s="43">
        <f>F92+J92+N92+R92+V92</f>
        <v>2637</v>
      </c>
      <c r="Z92" s="41">
        <f>SUM(Z93:Z95)</f>
        <v>1932</v>
      </c>
      <c r="AA92" s="44">
        <f>AVERAGE(AA93,AA94,AA95)</f>
        <v>175.79999999999998</v>
      </c>
      <c r="AB92" s="45">
        <f>AVERAGE(AB93,AB94,AB95)</f>
        <v>128.79999999999998</v>
      </c>
      <c r="AC92" s="663">
        <f>G93+K93+O93+S93+W93</f>
        <v>4</v>
      </c>
    </row>
    <row r="93" spans="1:29" ht="16.5" customHeight="1" x14ac:dyDescent="0.25">
      <c r="A93" s="46"/>
      <c r="B93" s="680" t="s">
        <v>182</v>
      </c>
      <c r="C93" s="681"/>
      <c r="D93" s="47">
        <v>49</v>
      </c>
      <c r="E93" s="48">
        <v>129</v>
      </c>
      <c r="F93" s="49">
        <f>D93+E93</f>
        <v>178</v>
      </c>
      <c r="G93" s="668">
        <v>1</v>
      </c>
      <c r="H93" s="669"/>
      <c r="I93" s="50">
        <v>126</v>
      </c>
      <c r="J93" s="51">
        <f>I93+D93</f>
        <v>175</v>
      </c>
      <c r="K93" s="668">
        <v>0</v>
      </c>
      <c r="L93" s="669"/>
      <c r="M93" s="50">
        <v>154</v>
      </c>
      <c r="N93" s="51">
        <f>M93+D93</f>
        <v>203</v>
      </c>
      <c r="O93" s="668">
        <v>1</v>
      </c>
      <c r="P93" s="669"/>
      <c r="Q93" s="50">
        <v>120</v>
      </c>
      <c r="R93" s="49">
        <f>Q93+D93</f>
        <v>169</v>
      </c>
      <c r="S93" s="668">
        <v>1</v>
      </c>
      <c r="T93" s="669"/>
      <c r="U93" s="48">
        <v>136</v>
      </c>
      <c r="V93" s="49">
        <f>U93+D93</f>
        <v>185</v>
      </c>
      <c r="W93" s="668">
        <v>1</v>
      </c>
      <c r="X93" s="669"/>
      <c r="Y93" s="51">
        <f>F93+J93+N93+R93+V93</f>
        <v>910</v>
      </c>
      <c r="Z93" s="50">
        <f>E93+I93+M93+Q93+U93</f>
        <v>665</v>
      </c>
      <c r="AA93" s="52">
        <f>AVERAGE(F93,J93,N93,R93,V93)</f>
        <v>182</v>
      </c>
      <c r="AB93" s="53">
        <f>AVERAGE(F93,J93,N93,R93,V93)-D93</f>
        <v>133</v>
      </c>
      <c r="AC93" s="664"/>
    </row>
    <row r="94" spans="1:29" s="22" customFormat="1" ht="15.75" customHeight="1" x14ac:dyDescent="0.2">
      <c r="A94" s="46"/>
      <c r="B94" s="680" t="s">
        <v>172</v>
      </c>
      <c r="C94" s="681"/>
      <c r="D94" s="47">
        <v>54</v>
      </c>
      <c r="E94" s="48">
        <v>142</v>
      </c>
      <c r="F94" s="49">
        <f t="shared" ref="F94:F95" si="87">D94+E94</f>
        <v>196</v>
      </c>
      <c r="G94" s="670"/>
      <c r="H94" s="671"/>
      <c r="I94" s="50">
        <v>89</v>
      </c>
      <c r="J94" s="51">
        <f t="shared" ref="J94:J95" si="88">I94+D94</f>
        <v>143</v>
      </c>
      <c r="K94" s="670"/>
      <c r="L94" s="671"/>
      <c r="M94" s="50">
        <v>113</v>
      </c>
      <c r="N94" s="51">
        <f t="shared" ref="N94:N95" si="89">M94+D94</f>
        <v>167</v>
      </c>
      <c r="O94" s="670"/>
      <c r="P94" s="671"/>
      <c r="Q94" s="48">
        <v>102</v>
      </c>
      <c r="R94" s="49">
        <f t="shared" ref="R94:R95" si="90">Q94+D94</f>
        <v>156</v>
      </c>
      <c r="S94" s="670"/>
      <c r="T94" s="671"/>
      <c r="U94" s="48">
        <v>133</v>
      </c>
      <c r="V94" s="49">
        <f t="shared" ref="V94:V95" si="91">U94+D94</f>
        <v>187</v>
      </c>
      <c r="W94" s="670"/>
      <c r="X94" s="671"/>
      <c r="Y94" s="51">
        <f>F94+J94+N94+R94+V94</f>
        <v>849</v>
      </c>
      <c r="Z94" s="50">
        <f>E94+I94+M94+Q94+U94</f>
        <v>579</v>
      </c>
      <c r="AA94" s="52">
        <f>AVERAGE(F94,J94,N94,R94,V94)</f>
        <v>169.8</v>
      </c>
      <c r="AB94" s="53">
        <f>AVERAGE(F94,J94,N94,R94,V94)-D94</f>
        <v>115.80000000000001</v>
      </c>
      <c r="AC94" s="664"/>
    </row>
    <row r="95" spans="1:29" s="22" customFormat="1" ht="16.5" customHeight="1" thickBot="1" x14ac:dyDescent="0.25">
      <c r="A95" s="46"/>
      <c r="B95" s="714" t="s">
        <v>57</v>
      </c>
      <c r="C95" s="715"/>
      <c r="D95" s="54">
        <v>38</v>
      </c>
      <c r="E95" s="55">
        <v>121</v>
      </c>
      <c r="F95" s="49">
        <f t="shared" si="87"/>
        <v>159</v>
      </c>
      <c r="G95" s="672"/>
      <c r="H95" s="673"/>
      <c r="I95" s="56">
        <v>127</v>
      </c>
      <c r="J95" s="51">
        <f t="shared" si="88"/>
        <v>165</v>
      </c>
      <c r="K95" s="672"/>
      <c r="L95" s="673"/>
      <c r="M95" s="50">
        <v>142</v>
      </c>
      <c r="N95" s="51">
        <f t="shared" si="89"/>
        <v>180</v>
      </c>
      <c r="O95" s="672"/>
      <c r="P95" s="673"/>
      <c r="Q95" s="48">
        <v>153</v>
      </c>
      <c r="R95" s="49">
        <f t="shared" si="90"/>
        <v>191</v>
      </c>
      <c r="S95" s="672"/>
      <c r="T95" s="673"/>
      <c r="U95" s="48">
        <v>145</v>
      </c>
      <c r="V95" s="49">
        <f t="shared" si="91"/>
        <v>183</v>
      </c>
      <c r="W95" s="672"/>
      <c r="X95" s="673"/>
      <c r="Y95" s="57">
        <f>F95+J95+N95+R95+V95</f>
        <v>878</v>
      </c>
      <c r="Z95" s="56">
        <f>E95+I95+M95+Q95+U95</f>
        <v>688</v>
      </c>
      <c r="AA95" s="58">
        <f>AVERAGE(F95,J95,N95,R95,V95)</f>
        <v>175.6</v>
      </c>
      <c r="AB95" s="59">
        <f>AVERAGE(F95,J95,N95,R95,V95)-D95</f>
        <v>137.6</v>
      </c>
      <c r="AC95" s="665"/>
    </row>
    <row r="96" spans="1:29" s="46" customFormat="1" ht="48.75" customHeight="1" x14ac:dyDescent="0.2">
      <c r="B96" s="661" t="s">
        <v>43</v>
      </c>
      <c r="C96" s="662"/>
      <c r="D96" s="232">
        <f>SUM(D97:D99)</f>
        <v>180</v>
      </c>
      <c r="E96" s="34">
        <f>SUM(E97:E99)</f>
        <v>317</v>
      </c>
      <c r="F96" s="61">
        <f>SUM(F97:F99)</f>
        <v>497</v>
      </c>
      <c r="G96" s="61">
        <f>F108</f>
        <v>468</v>
      </c>
      <c r="H96" s="40" t="str">
        <f>B108</f>
        <v>LVRKK</v>
      </c>
      <c r="I96" s="62">
        <f>SUM(I97:I99)</f>
        <v>383</v>
      </c>
      <c r="J96" s="61">
        <f>SUM(J97:J99)</f>
        <v>563</v>
      </c>
      <c r="K96" s="61">
        <f>J104</f>
        <v>553</v>
      </c>
      <c r="L96" s="40" t="str">
        <f>B104</f>
        <v>Jeld-Wen</v>
      </c>
      <c r="M96" s="41">
        <f>SUM(M97:M99)</f>
        <v>365</v>
      </c>
      <c r="N96" s="61">
        <f>SUM(N97:N99)</f>
        <v>545</v>
      </c>
      <c r="O96" s="61">
        <f>N100</f>
        <v>544</v>
      </c>
      <c r="P96" s="40" t="str">
        <f>B100</f>
        <v>Baltic Tank</v>
      </c>
      <c r="Q96" s="41">
        <f>SUM(Q97:Q99)</f>
        <v>379</v>
      </c>
      <c r="R96" s="61">
        <f>SUM(R97:R99)</f>
        <v>559</v>
      </c>
      <c r="S96" s="61">
        <f>R112</f>
        <v>514</v>
      </c>
      <c r="T96" s="40" t="str">
        <f>B112</f>
        <v>Ametikool</v>
      </c>
      <c r="U96" s="41">
        <f>SUM(U97:U99)</f>
        <v>345</v>
      </c>
      <c r="V96" s="61">
        <f>SUM(V97:V99)</f>
        <v>525</v>
      </c>
      <c r="W96" s="61">
        <f>V92</f>
        <v>555</v>
      </c>
      <c r="X96" s="40" t="str">
        <f>B92</f>
        <v>HAT-auto</v>
      </c>
      <c r="Y96" s="43">
        <f>F96+J96+N96+R96+V96</f>
        <v>2689</v>
      </c>
      <c r="Z96" s="41">
        <f>SUM(Z97:Z99)</f>
        <v>1789</v>
      </c>
      <c r="AA96" s="64">
        <f>AVERAGE(AA97,AA98,AA99)</f>
        <v>179.26666666666665</v>
      </c>
      <c r="AB96" s="45">
        <f>AVERAGE(AB97,AB98,AB99)</f>
        <v>119.26666666666665</v>
      </c>
      <c r="AC96" s="663">
        <f>G97+K97+O97+S97+W97</f>
        <v>4</v>
      </c>
    </row>
    <row r="97" spans="2:29" s="46" customFormat="1" ht="15.75" customHeight="1" x14ac:dyDescent="0.2">
      <c r="B97" s="666" t="s">
        <v>46</v>
      </c>
      <c r="C97" s="667"/>
      <c r="D97" s="47">
        <v>60</v>
      </c>
      <c r="E97" s="48">
        <v>106</v>
      </c>
      <c r="F97" s="49">
        <f>D97+E97</f>
        <v>166</v>
      </c>
      <c r="G97" s="668">
        <v>1</v>
      </c>
      <c r="H97" s="669"/>
      <c r="I97" s="50">
        <v>115</v>
      </c>
      <c r="J97" s="51">
        <f>I97+D97</f>
        <v>175</v>
      </c>
      <c r="K97" s="668">
        <v>1</v>
      </c>
      <c r="L97" s="669"/>
      <c r="M97" s="50">
        <v>130</v>
      </c>
      <c r="N97" s="51">
        <f>M97+D97</f>
        <v>190</v>
      </c>
      <c r="O97" s="668">
        <v>1</v>
      </c>
      <c r="P97" s="669"/>
      <c r="Q97" s="50">
        <v>125</v>
      </c>
      <c r="R97" s="49">
        <f>Q97+D97</f>
        <v>185</v>
      </c>
      <c r="S97" s="668">
        <v>1</v>
      </c>
      <c r="T97" s="669"/>
      <c r="U97" s="50">
        <v>125</v>
      </c>
      <c r="V97" s="49">
        <f>U97+D97</f>
        <v>185</v>
      </c>
      <c r="W97" s="668">
        <v>0</v>
      </c>
      <c r="X97" s="669"/>
      <c r="Y97" s="51">
        <f t="shared" ref="Y97:Y115" si="92">F97+J97+N97+R97+V97</f>
        <v>901</v>
      </c>
      <c r="Z97" s="50">
        <f>E97+I97+M97+Q97+U97</f>
        <v>601</v>
      </c>
      <c r="AA97" s="52">
        <f>AVERAGE(F97,J97,N97,R97,V97)</f>
        <v>180.2</v>
      </c>
      <c r="AB97" s="53">
        <f>AVERAGE(F97,J97,N97,R97,V97)-D97</f>
        <v>120.19999999999999</v>
      </c>
      <c r="AC97" s="664"/>
    </row>
    <row r="98" spans="2:29" s="46" customFormat="1" ht="15.75" customHeight="1" x14ac:dyDescent="0.2">
      <c r="B98" s="674" t="s">
        <v>201</v>
      </c>
      <c r="C98" s="675"/>
      <c r="D98" s="47">
        <v>60</v>
      </c>
      <c r="E98" s="48">
        <v>84</v>
      </c>
      <c r="F98" s="49">
        <f t="shared" ref="F98:F99" si="93">D98+E98</f>
        <v>144</v>
      </c>
      <c r="G98" s="670"/>
      <c r="H98" s="671"/>
      <c r="I98" s="50">
        <v>112</v>
      </c>
      <c r="J98" s="51">
        <f t="shared" ref="J98:J99" si="94">I98+D98</f>
        <v>172</v>
      </c>
      <c r="K98" s="670"/>
      <c r="L98" s="671"/>
      <c r="M98" s="50">
        <v>90</v>
      </c>
      <c r="N98" s="51">
        <f t="shared" ref="N98:N99" si="95">M98+D98</f>
        <v>150</v>
      </c>
      <c r="O98" s="670"/>
      <c r="P98" s="671"/>
      <c r="Q98" s="48">
        <v>106</v>
      </c>
      <c r="R98" s="49">
        <f t="shared" ref="R98:R99" si="96">Q98+D98</f>
        <v>166</v>
      </c>
      <c r="S98" s="670"/>
      <c r="T98" s="671"/>
      <c r="U98" s="48">
        <v>96</v>
      </c>
      <c r="V98" s="49">
        <f t="shared" ref="V98:V99" si="97">U98+D98</f>
        <v>156</v>
      </c>
      <c r="W98" s="670"/>
      <c r="X98" s="671"/>
      <c r="Y98" s="51">
        <f t="shared" si="92"/>
        <v>788</v>
      </c>
      <c r="Z98" s="50">
        <f>E98+I98+M98+Q98+U98</f>
        <v>488</v>
      </c>
      <c r="AA98" s="52">
        <f>AVERAGE(F98,J98,N98,R98,V98)</f>
        <v>157.6</v>
      </c>
      <c r="AB98" s="53">
        <f>AVERAGE(F98,J98,N98,R98,V98)-D98</f>
        <v>97.6</v>
      </c>
      <c r="AC98" s="664"/>
    </row>
    <row r="99" spans="2:29" s="46" customFormat="1" ht="16.5" customHeight="1" thickBot="1" x14ac:dyDescent="0.25">
      <c r="B99" s="736" t="s">
        <v>44</v>
      </c>
      <c r="C99" s="737"/>
      <c r="D99" s="54">
        <v>60</v>
      </c>
      <c r="E99" s="55">
        <v>127</v>
      </c>
      <c r="F99" s="49">
        <f t="shared" si="93"/>
        <v>187</v>
      </c>
      <c r="G99" s="672"/>
      <c r="H99" s="673"/>
      <c r="I99" s="56">
        <v>156</v>
      </c>
      <c r="J99" s="51">
        <f t="shared" si="94"/>
        <v>216</v>
      </c>
      <c r="K99" s="672"/>
      <c r="L99" s="673"/>
      <c r="M99" s="50">
        <v>145</v>
      </c>
      <c r="N99" s="51">
        <f t="shared" si="95"/>
        <v>205</v>
      </c>
      <c r="O99" s="672"/>
      <c r="P99" s="673"/>
      <c r="Q99" s="48">
        <v>148</v>
      </c>
      <c r="R99" s="49">
        <f t="shared" si="96"/>
        <v>208</v>
      </c>
      <c r="S99" s="672"/>
      <c r="T99" s="673"/>
      <c r="U99" s="48">
        <v>124</v>
      </c>
      <c r="V99" s="49">
        <f t="shared" si="97"/>
        <v>184</v>
      </c>
      <c r="W99" s="672"/>
      <c r="X99" s="673"/>
      <c r="Y99" s="57">
        <f t="shared" si="92"/>
        <v>1000</v>
      </c>
      <c r="Z99" s="56">
        <f>E99+I99+M99+Q99+U99</f>
        <v>700</v>
      </c>
      <c r="AA99" s="58">
        <f>AVERAGE(F99,J99,N99,R99,V99)</f>
        <v>200</v>
      </c>
      <c r="AB99" s="59">
        <f>AVERAGE(F99,J99,N99,R99,V99)-D99</f>
        <v>140</v>
      </c>
      <c r="AC99" s="665"/>
    </row>
    <row r="100" spans="2:29" s="46" customFormat="1" ht="45" customHeight="1" x14ac:dyDescent="0.2">
      <c r="B100" s="738" t="s">
        <v>32</v>
      </c>
      <c r="C100" s="739"/>
      <c r="D100" s="60">
        <f>SUM(D101:D103)</f>
        <v>131</v>
      </c>
      <c r="E100" s="34">
        <f>SUM(E101:E103)</f>
        <v>421</v>
      </c>
      <c r="F100" s="61">
        <f>SUM(F101:F103)</f>
        <v>552</v>
      </c>
      <c r="G100" s="61">
        <f>F104</f>
        <v>634</v>
      </c>
      <c r="H100" s="40" t="str">
        <f>B104</f>
        <v>Jeld-Wen</v>
      </c>
      <c r="I100" s="62">
        <f>SUM(I101:I103)</f>
        <v>421</v>
      </c>
      <c r="J100" s="61">
        <f>SUM(J101:J103)</f>
        <v>552</v>
      </c>
      <c r="K100" s="61">
        <f>J112</f>
        <v>443</v>
      </c>
      <c r="L100" s="40" t="str">
        <f>B112</f>
        <v>Ametikool</v>
      </c>
      <c r="M100" s="41">
        <f>SUM(M101:M103)</f>
        <v>413</v>
      </c>
      <c r="N100" s="65">
        <f>SUM(N101:N103)</f>
        <v>544</v>
      </c>
      <c r="O100" s="61">
        <f>N96</f>
        <v>545</v>
      </c>
      <c r="P100" s="40" t="str">
        <f>B96</f>
        <v>Team 29</v>
      </c>
      <c r="Q100" s="41">
        <f>SUM(Q101:Q103)</f>
        <v>342</v>
      </c>
      <c r="R100" s="63">
        <f>SUM(R101:R103)</f>
        <v>473</v>
      </c>
      <c r="S100" s="61">
        <f>R92</f>
        <v>516</v>
      </c>
      <c r="T100" s="40" t="str">
        <f>B92</f>
        <v>HAT-auto</v>
      </c>
      <c r="U100" s="41">
        <f>SUM(U101:U103)</f>
        <v>352</v>
      </c>
      <c r="V100" s="65">
        <f>SUM(V101:V103)</f>
        <v>483</v>
      </c>
      <c r="W100" s="61">
        <f>V108</f>
        <v>557</v>
      </c>
      <c r="X100" s="40" t="str">
        <f>B108</f>
        <v>LVRKK</v>
      </c>
      <c r="Y100" s="43">
        <f t="shared" si="92"/>
        <v>2604</v>
      </c>
      <c r="Z100" s="41">
        <f>SUM(Z101:Z103)</f>
        <v>1949</v>
      </c>
      <c r="AA100" s="64">
        <f>AVERAGE(AA101,AA102,AA103)</f>
        <v>173.6</v>
      </c>
      <c r="AB100" s="45">
        <f>AVERAGE(AB101,AB102,AB103)</f>
        <v>129.93333333333331</v>
      </c>
      <c r="AC100" s="663">
        <f>G101+K101+O101+S101+W101</f>
        <v>1</v>
      </c>
    </row>
    <row r="101" spans="2:29" s="46" customFormat="1" ht="15.75" customHeight="1" x14ac:dyDescent="0.2">
      <c r="B101" s="728" t="s">
        <v>94</v>
      </c>
      <c r="C101" s="728"/>
      <c r="D101" s="47">
        <v>58</v>
      </c>
      <c r="E101" s="48">
        <v>115</v>
      </c>
      <c r="F101" s="49">
        <f>D101+E101</f>
        <v>173</v>
      </c>
      <c r="G101" s="668">
        <v>0</v>
      </c>
      <c r="H101" s="669"/>
      <c r="I101" s="50">
        <v>130</v>
      </c>
      <c r="J101" s="51">
        <f>I101+D101</f>
        <v>188</v>
      </c>
      <c r="K101" s="668">
        <v>1</v>
      </c>
      <c r="L101" s="669"/>
      <c r="M101" s="50">
        <v>101</v>
      </c>
      <c r="N101" s="51">
        <f>M101+D101</f>
        <v>159</v>
      </c>
      <c r="O101" s="668">
        <v>0</v>
      </c>
      <c r="P101" s="669"/>
      <c r="Q101" s="50">
        <v>91</v>
      </c>
      <c r="R101" s="49">
        <f>Q101+D101</f>
        <v>149</v>
      </c>
      <c r="S101" s="668">
        <v>0</v>
      </c>
      <c r="T101" s="669"/>
      <c r="U101" s="50">
        <v>83</v>
      </c>
      <c r="V101" s="49">
        <f>U101+D101</f>
        <v>141</v>
      </c>
      <c r="W101" s="668">
        <v>0</v>
      </c>
      <c r="X101" s="669"/>
      <c r="Y101" s="51">
        <f t="shared" si="92"/>
        <v>810</v>
      </c>
      <c r="Z101" s="50">
        <f>E101+I101+M101+Q101+U101</f>
        <v>520</v>
      </c>
      <c r="AA101" s="52">
        <f>AVERAGE(F101,J101,N101,R101,V101)</f>
        <v>162</v>
      </c>
      <c r="AB101" s="53">
        <f>AVERAGE(F101,J101,N101,R101,V101)-D101</f>
        <v>104</v>
      </c>
      <c r="AC101" s="664"/>
    </row>
    <row r="102" spans="2:29" s="46" customFormat="1" ht="15.75" customHeight="1" x14ac:dyDescent="0.2">
      <c r="B102" s="728" t="s">
        <v>95</v>
      </c>
      <c r="C102" s="728"/>
      <c r="D102" s="47">
        <v>44</v>
      </c>
      <c r="E102" s="48">
        <v>148</v>
      </c>
      <c r="F102" s="49">
        <f t="shared" ref="F102:F103" si="98">D102+E102</f>
        <v>192</v>
      </c>
      <c r="G102" s="670"/>
      <c r="H102" s="671"/>
      <c r="I102" s="48">
        <v>127</v>
      </c>
      <c r="J102" s="51">
        <f t="shared" ref="J102:J103" si="99">I102+D102</f>
        <v>171</v>
      </c>
      <c r="K102" s="670"/>
      <c r="L102" s="671"/>
      <c r="M102" s="48">
        <v>150</v>
      </c>
      <c r="N102" s="51">
        <f t="shared" ref="N102:N103" si="100">M102+D102</f>
        <v>194</v>
      </c>
      <c r="O102" s="670"/>
      <c r="P102" s="671"/>
      <c r="Q102" s="48">
        <v>113</v>
      </c>
      <c r="R102" s="49">
        <f t="shared" ref="R102:R103" si="101">Q102+D102</f>
        <v>157</v>
      </c>
      <c r="S102" s="670"/>
      <c r="T102" s="671"/>
      <c r="U102" s="48">
        <v>110</v>
      </c>
      <c r="V102" s="49">
        <f t="shared" ref="V102:V103" si="102">U102+D102</f>
        <v>154</v>
      </c>
      <c r="W102" s="670"/>
      <c r="X102" s="671"/>
      <c r="Y102" s="51">
        <f t="shared" si="92"/>
        <v>868</v>
      </c>
      <c r="Z102" s="50">
        <f>E102+I102+M102+Q102+U102</f>
        <v>648</v>
      </c>
      <c r="AA102" s="52">
        <f>AVERAGE(F102,J102,N102,R102,V102)</f>
        <v>173.6</v>
      </c>
      <c r="AB102" s="53">
        <f>AVERAGE(F102,J102,N102,R102,V102)-D102</f>
        <v>129.6</v>
      </c>
      <c r="AC102" s="664"/>
    </row>
    <row r="103" spans="2:29" s="46" customFormat="1" ht="16.5" customHeight="1" thickBot="1" x14ac:dyDescent="0.25">
      <c r="B103" s="729" t="s">
        <v>96</v>
      </c>
      <c r="C103" s="729"/>
      <c r="D103" s="54">
        <v>29</v>
      </c>
      <c r="E103" s="55">
        <v>158</v>
      </c>
      <c r="F103" s="49">
        <f t="shared" si="98"/>
        <v>187</v>
      </c>
      <c r="G103" s="672"/>
      <c r="H103" s="673"/>
      <c r="I103" s="48">
        <v>164</v>
      </c>
      <c r="J103" s="51">
        <f t="shared" si="99"/>
        <v>193</v>
      </c>
      <c r="K103" s="672"/>
      <c r="L103" s="673"/>
      <c r="M103" s="48">
        <v>162</v>
      </c>
      <c r="N103" s="51">
        <f t="shared" si="100"/>
        <v>191</v>
      </c>
      <c r="O103" s="672"/>
      <c r="P103" s="673"/>
      <c r="Q103" s="48">
        <v>138</v>
      </c>
      <c r="R103" s="49">
        <f t="shared" si="101"/>
        <v>167</v>
      </c>
      <c r="S103" s="672"/>
      <c r="T103" s="673"/>
      <c r="U103" s="48">
        <v>159</v>
      </c>
      <c r="V103" s="49">
        <f t="shared" si="102"/>
        <v>188</v>
      </c>
      <c r="W103" s="672"/>
      <c r="X103" s="673"/>
      <c r="Y103" s="57">
        <f t="shared" si="92"/>
        <v>926</v>
      </c>
      <c r="Z103" s="56">
        <f>E103+I103+M103+Q103+U103</f>
        <v>781</v>
      </c>
      <c r="AA103" s="58">
        <f>AVERAGE(F103,J103,N103,R103,V103)</f>
        <v>185.2</v>
      </c>
      <c r="AB103" s="59">
        <f>AVERAGE(F103,J103,N103,R103,V103)-D103</f>
        <v>156.19999999999999</v>
      </c>
      <c r="AC103" s="665"/>
    </row>
    <row r="104" spans="2:29" s="46" customFormat="1" ht="48.75" customHeight="1" x14ac:dyDescent="0.2">
      <c r="B104" s="740" t="s">
        <v>92</v>
      </c>
      <c r="C104" s="741"/>
      <c r="D104" s="232">
        <f>SUM(D105:D107)</f>
        <v>134</v>
      </c>
      <c r="E104" s="34">
        <f>SUM(E105:E107)</f>
        <v>500</v>
      </c>
      <c r="F104" s="61">
        <f>SUM(F105:F107)</f>
        <v>634</v>
      </c>
      <c r="G104" s="61">
        <f>F100</f>
        <v>552</v>
      </c>
      <c r="H104" s="40" t="str">
        <f>B100</f>
        <v>Baltic Tank</v>
      </c>
      <c r="I104" s="66">
        <f>SUM(I105:I107)</f>
        <v>419</v>
      </c>
      <c r="J104" s="61">
        <f>SUM(J105:J107)</f>
        <v>553</v>
      </c>
      <c r="K104" s="61">
        <f>J96</f>
        <v>563</v>
      </c>
      <c r="L104" s="40" t="str">
        <f>B96</f>
        <v>Team 29</v>
      </c>
      <c r="M104" s="42">
        <f>SUM(M105:M107)</f>
        <v>346</v>
      </c>
      <c r="N104" s="61">
        <f>SUM(N105:N107)</f>
        <v>480</v>
      </c>
      <c r="O104" s="61">
        <f>N92</f>
        <v>550</v>
      </c>
      <c r="P104" s="40" t="str">
        <f>B92</f>
        <v>HAT-auto</v>
      </c>
      <c r="Q104" s="41">
        <f>SUM(Q105:Q107)</f>
        <v>433</v>
      </c>
      <c r="R104" s="61">
        <f>SUM(R105:R107)</f>
        <v>567</v>
      </c>
      <c r="S104" s="61">
        <f>R108</f>
        <v>614</v>
      </c>
      <c r="T104" s="40" t="str">
        <f>B108</f>
        <v>LVRKK</v>
      </c>
      <c r="U104" s="41">
        <f>SUM(U105:U107)</f>
        <v>457</v>
      </c>
      <c r="V104" s="61">
        <f>SUM(V105:V107)</f>
        <v>591</v>
      </c>
      <c r="W104" s="61">
        <f>V112</f>
        <v>453</v>
      </c>
      <c r="X104" s="40" t="str">
        <f>B112</f>
        <v>Ametikool</v>
      </c>
      <c r="Y104" s="43">
        <f t="shared" si="92"/>
        <v>2825</v>
      </c>
      <c r="Z104" s="41">
        <f>SUM(Z105:Z107)</f>
        <v>2155</v>
      </c>
      <c r="AA104" s="64">
        <f>AVERAGE(AA105,AA106,AA107)</f>
        <v>188.33333333333334</v>
      </c>
      <c r="AB104" s="45">
        <f>AVERAGE(AB105,AB106,AB107)</f>
        <v>143.66666666666666</v>
      </c>
      <c r="AC104" s="663">
        <f>G105+K105+O105+S105+W105</f>
        <v>2</v>
      </c>
    </row>
    <row r="105" spans="2:29" s="46" customFormat="1" ht="15.75" customHeight="1" x14ac:dyDescent="0.2">
      <c r="B105" s="666" t="s">
        <v>116</v>
      </c>
      <c r="C105" s="667"/>
      <c r="D105" s="47">
        <v>52</v>
      </c>
      <c r="E105" s="48">
        <v>181</v>
      </c>
      <c r="F105" s="49">
        <f>D105+E105</f>
        <v>233</v>
      </c>
      <c r="G105" s="668">
        <v>1</v>
      </c>
      <c r="H105" s="669"/>
      <c r="I105" s="50">
        <v>136</v>
      </c>
      <c r="J105" s="51">
        <f>I105+D105</f>
        <v>188</v>
      </c>
      <c r="K105" s="668">
        <v>0</v>
      </c>
      <c r="L105" s="669"/>
      <c r="M105" s="50">
        <v>111</v>
      </c>
      <c r="N105" s="51">
        <f>M105+D105</f>
        <v>163</v>
      </c>
      <c r="O105" s="668">
        <v>0</v>
      </c>
      <c r="P105" s="669"/>
      <c r="Q105" s="50">
        <v>122</v>
      </c>
      <c r="R105" s="49">
        <f>Q105+D105</f>
        <v>174</v>
      </c>
      <c r="S105" s="668">
        <v>0</v>
      </c>
      <c r="T105" s="669"/>
      <c r="U105" s="50">
        <v>151</v>
      </c>
      <c r="V105" s="49">
        <f>U105+D105</f>
        <v>203</v>
      </c>
      <c r="W105" s="668">
        <v>1</v>
      </c>
      <c r="X105" s="669"/>
      <c r="Y105" s="51">
        <f t="shared" si="92"/>
        <v>961</v>
      </c>
      <c r="Z105" s="50">
        <f>E105+I105+M105+Q105+U105</f>
        <v>701</v>
      </c>
      <c r="AA105" s="52">
        <f>AVERAGE(F105,J105,N105,R105,V105)</f>
        <v>192.2</v>
      </c>
      <c r="AB105" s="53">
        <f>AVERAGE(F105,J105,N105,R105,V105)-D105</f>
        <v>140.19999999999999</v>
      </c>
      <c r="AC105" s="664"/>
    </row>
    <row r="106" spans="2:29" s="46" customFormat="1" ht="15.75" customHeight="1" x14ac:dyDescent="0.2">
      <c r="B106" s="674" t="s">
        <v>117</v>
      </c>
      <c r="C106" s="675"/>
      <c r="D106" s="47">
        <v>36</v>
      </c>
      <c r="E106" s="48">
        <v>169</v>
      </c>
      <c r="F106" s="49">
        <f t="shared" ref="F106:F107" si="103">D106+E106</f>
        <v>205</v>
      </c>
      <c r="G106" s="670"/>
      <c r="H106" s="671"/>
      <c r="I106" s="48">
        <v>150</v>
      </c>
      <c r="J106" s="51">
        <f t="shared" ref="J106:J107" si="104">I106+D106</f>
        <v>186</v>
      </c>
      <c r="K106" s="670"/>
      <c r="L106" s="671"/>
      <c r="M106" s="48">
        <v>129</v>
      </c>
      <c r="N106" s="51">
        <f t="shared" ref="N106:N107" si="105">M106+D106</f>
        <v>165</v>
      </c>
      <c r="O106" s="670"/>
      <c r="P106" s="671"/>
      <c r="Q106" s="48">
        <v>176</v>
      </c>
      <c r="R106" s="49">
        <f t="shared" ref="R106:R107" si="106">Q106+D106</f>
        <v>212</v>
      </c>
      <c r="S106" s="670"/>
      <c r="T106" s="671"/>
      <c r="U106" s="48">
        <v>141</v>
      </c>
      <c r="V106" s="49">
        <f t="shared" ref="V106:V107" si="107">U106+D106</f>
        <v>177</v>
      </c>
      <c r="W106" s="670"/>
      <c r="X106" s="671"/>
      <c r="Y106" s="51">
        <f t="shared" si="92"/>
        <v>945</v>
      </c>
      <c r="Z106" s="50">
        <f>E106+I106+M106+Q106+U106</f>
        <v>765</v>
      </c>
      <c r="AA106" s="52">
        <f>AVERAGE(F106,J106,N106,R106,V106)</f>
        <v>189</v>
      </c>
      <c r="AB106" s="53">
        <f>AVERAGE(F106,J106,N106,R106,V106)-D106</f>
        <v>153</v>
      </c>
      <c r="AC106" s="664"/>
    </row>
    <row r="107" spans="2:29" s="46" customFormat="1" ht="16.5" customHeight="1" thickBot="1" x14ac:dyDescent="0.25">
      <c r="B107" s="676" t="s">
        <v>118</v>
      </c>
      <c r="C107" s="677"/>
      <c r="D107" s="54">
        <v>46</v>
      </c>
      <c r="E107" s="55">
        <v>150</v>
      </c>
      <c r="F107" s="49">
        <f t="shared" si="103"/>
        <v>196</v>
      </c>
      <c r="G107" s="672"/>
      <c r="H107" s="673"/>
      <c r="I107" s="48">
        <v>133</v>
      </c>
      <c r="J107" s="51">
        <f t="shared" si="104"/>
        <v>179</v>
      </c>
      <c r="K107" s="672"/>
      <c r="L107" s="673"/>
      <c r="M107" s="48">
        <v>106</v>
      </c>
      <c r="N107" s="51">
        <f t="shared" si="105"/>
        <v>152</v>
      </c>
      <c r="O107" s="672"/>
      <c r="P107" s="673"/>
      <c r="Q107" s="48">
        <v>135</v>
      </c>
      <c r="R107" s="49">
        <f t="shared" si="106"/>
        <v>181</v>
      </c>
      <c r="S107" s="672"/>
      <c r="T107" s="673"/>
      <c r="U107" s="48">
        <v>165</v>
      </c>
      <c r="V107" s="49">
        <f t="shared" si="107"/>
        <v>211</v>
      </c>
      <c r="W107" s="672"/>
      <c r="X107" s="673"/>
      <c r="Y107" s="57">
        <f t="shared" si="92"/>
        <v>919</v>
      </c>
      <c r="Z107" s="56">
        <f>E107+I107+M107+Q107+U107</f>
        <v>689</v>
      </c>
      <c r="AA107" s="58">
        <f>AVERAGE(F107,J107,N107,R107,V107)</f>
        <v>183.8</v>
      </c>
      <c r="AB107" s="59">
        <f>AVERAGE(F107,J107,N107,R107,V107)-D107</f>
        <v>137.80000000000001</v>
      </c>
      <c r="AC107" s="665"/>
    </row>
    <row r="108" spans="2:29" s="46" customFormat="1" ht="48.75" customHeight="1" x14ac:dyDescent="0.2">
      <c r="B108" s="740" t="s">
        <v>24</v>
      </c>
      <c r="C108" s="741"/>
      <c r="D108" s="232">
        <f>SUM(D109:D111)</f>
        <v>173</v>
      </c>
      <c r="E108" s="34">
        <f>SUM(E109:E111)</f>
        <v>295</v>
      </c>
      <c r="F108" s="61">
        <f>SUM(F109:F111)</f>
        <v>468</v>
      </c>
      <c r="G108" s="61">
        <f>F96</f>
        <v>497</v>
      </c>
      <c r="H108" s="40" t="str">
        <f>B96</f>
        <v>Team 29</v>
      </c>
      <c r="I108" s="62">
        <f>SUM(I109:I111)</f>
        <v>334</v>
      </c>
      <c r="J108" s="61">
        <f>SUM(J109:J111)</f>
        <v>507</v>
      </c>
      <c r="K108" s="61">
        <f>J92</f>
        <v>483</v>
      </c>
      <c r="L108" s="40" t="str">
        <f>B92</f>
        <v>HAT-auto</v>
      </c>
      <c r="M108" s="41">
        <f>SUM(M109:M111)</f>
        <v>348</v>
      </c>
      <c r="N108" s="61">
        <f>SUM(N109:N111)</f>
        <v>521</v>
      </c>
      <c r="O108" s="61">
        <f>N112</f>
        <v>365</v>
      </c>
      <c r="P108" s="40" t="str">
        <f>B112</f>
        <v>Ametikool</v>
      </c>
      <c r="Q108" s="41">
        <f>SUM(Q109:Q111)</f>
        <v>441</v>
      </c>
      <c r="R108" s="61">
        <f>SUM(R109:R111)</f>
        <v>614</v>
      </c>
      <c r="S108" s="61">
        <f>R104</f>
        <v>567</v>
      </c>
      <c r="T108" s="40" t="str">
        <f>B104</f>
        <v>Jeld-Wen</v>
      </c>
      <c r="U108" s="41">
        <f>SUM(U109:U111)</f>
        <v>384</v>
      </c>
      <c r="V108" s="61">
        <f>SUM(V109:V111)</f>
        <v>557</v>
      </c>
      <c r="W108" s="61">
        <f>V100</f>
        <v>483</v>
      </c>
      <c r="X108" s="40" t="str">
        <f>B100</f>
        <v>Baltic Tank</v>
      </c>
      <c r="Y108" s="43">
        <f t="shared" si="92"/>
        <v>2667</v>
      </c>
      <c r="Z108" s="41">
        <f>SUM(Z109:Z111)</f>
        <v>1802</v>
      </c>
      <c r="AA108" s="64">
        <f>AVERAGE(AA109,AA110,AA111)</f>
        <v>177.80000000000004</v>
      </c>
      <c r="AB108" s="45">
        <f>AVERAGE(AB109,AB110,AB111)</f>
        <v>120.13333333333334</v>
      </c>
      <c r="AC108" s="663">
        <f>G109+K109+O109+S109+W109</f>
        <v>4</v>
      </c>
    </row>
    <row r="109" spans="2:29" s="46" customFormat="1" ht="15.75" customHeight="1" x14ac:dyDescent="0.2">
      <c r="B109" s="666" t="s">
        <v>200</v>
      </c>
      <c r="C109" s="667"/>
      <c r="D109" s="47">
        <v>60</v>
      </c>
      <c r="E109" s="48">
        <v>74</v>
      </c>
      <c r="F109" s="49">
        <f>D109+E109</f>
        <v>134</v>
      </c>
      <c r="G109" s="668">
        <v>0</v>
      </c>
      <c r="H109" s="669"/>
      <c r="I109" s="50">
        <v>95</v>
      </c>
      <c r="J109" s="51">
        <f>I109+D109</f>
        <v>155</v>
      </c>
      <c r="K109" s="668">
        <v>1</v>
      </c>
      <c r="L109" s="669"/>
      <c r="M109" s="50">
        <v>131</v>
      </c>
      <c r="N109" s="51">
        <f>M109+D109</f>
        <v>191</v>
      </c>
      <c r="O109" s="668">
        <v>1</v>
      </c>
      <c r="P109" s="669"/>
      <c r="Q109" s="50">
        <v>144</v>
      </c>
      <c r="R109" s="49">
        <f>Q109+D109</f>
        <v>204</v>
      </c>
      <c r="S109" s="668">
        <v>1</v>
      </c>
      <c r="T109" s="669"/>
      <c r="U109" s="50">
        <v>110</v>
      </c>
      <c r="V109" s="49">
        <f>U109+D109</f>
        <v>170</v>
      </c>
      <c r="W109" s="668">
        <v>1</v>
      </c>
      <c r="X109" s="669"/>
      <c r="Y109" s="51">
        <f t="shared" si="92"/>
        <v>854</v>
      </c>
      <c r="Z109" s="50">
        <f>E109+I109+M109+Q109+U109</f>
        <v>554</v>
      </c>
      <c r="AA109" s="52">
        <f>AVERAGE(F109,J109,N109,R109,V109)</f>
        <v>170.8</v>
      </c>
      <c r="AB109" s="53">
        <f>AVERAGE(F109,J109,N109,R109,V109)-D109</f>
        <v>110.80000000000001</v>
      </c>
      <c r="AC109" s="664"/>
    </row>
    <row r="110" spans="2:29" s="46" customFormat="1" ht="15.75" customHeight="1" x14ac:dyDescent="0.2">
      <c r="B110" s="674" t="s">
        <v>159</v>
      </c>
      <c r="C110" s="675"/>
      <c r="D110" s="47">
        <v>53</v>
      </c>
      <c r="E110" s="48">
        <v>116</v>
      </c>
      <c r="F110" s="49">
        <f t="shared" ref="F110:F111" si="108">D110+E110</f>
        <v>169</v>
      </c>
      <c r="G110" s="670"/>
      <c r="H110" s="671"/>
      <c r="I110" s="48">
        <v>134</v>
      </c>
      <c r="J110" s="51">
        <f t="shared" ref="J110:J111" si="109">I110+D110</f>
        <v>187</v>
      </c>
      <c r="K110" s="670"/>
      <c r="L110" s="671"/>
      <c r="M110" s="48">
        <v>106</v>
      </c>
      <c r="N110" s="51">
        <f t="shared" ref="N110:N111" si="110">M110+D110</f>
        <v>159</v>
      </c>
      <c r="O110" s="670"/>
      <c r="P110" s="671"/>
      <c r="Q110" s="48">
        <v>156</v>
      </c>
      <c r="R110" s="49">
        <f t="shared" ref="R110:R111" si="111">Q110+D110</f>
        <v>209</v>
      </c>
      <c r="S110" s="670"/>
      <c r="T110" s="671"/>
      <c r="U110" s="48">
        <v>137</v>
      </c>
      <c r="V110" s="49">
        <f t="shared" ref="V110:V111" si="112">U110+D110</f>
        <v>190</v>
      </c>
      <c r="W110" s="670"/>
      <c r="X110" s="671"/>
      <c r="Y110" s="51">
        <f t="shared" si="92"/>
        <v>914</v>
      </c>
      <c r="Z110" s="50">
        <f>E110+I110+M110+Q110+U110</f>
        <v>649</v>
      </c>
      <c r="AA110" s="52">
        <f>AVERAGE(F110,J110,N110,R110,V110)</f>
        <v>182.8</v>
      </c>
      <c r="AB110" s="53">
        <f>AVERAGE(F110,J110,N110,R110,V110)-D110</f>
        <v>129.80000000000001</v>
      </c>
      <c r="AC110" s="664"/>
    </row>
    <row r="111" spans="2:29" s="46" customFormat="1" ht="16.5" customHeight="1" thickBot="1" x14ac:dyDescent="0.25">
      <c r="B111" s="742" t="s">
        <v>111</v>
      </c>
      <c r="C111" s="743"/>
      <c r="D111" s="54">
        <v>60</v>
      </c>
      <c r="E111" s="55">
        <v>105</v>
      </c>
      <c r="F111" s="49">
        <f t="shared" si="108"/>
        <v>165</v>
      </c>
      <c r="G111" s="672"/>
      <c r="H111" s="673"/>
      <c r="I111" s="48">
        <v>105</v>
      </c>
      <c r="J111" s="51">
        <f t="shared" si="109"/>
        <v>165</v>
      </c>
      <c r="K111" s="672"/>
      <c r="L111" s="673"/>
      <c r="M111" s="48">
        <v>111</v>
      </c>
      <c r="N111" s="51">
        <f t="shared" si="110"/>
        <v>171</v>
      </c>
      <c r="O111" s="672"/>
      <c r="P111" s="673"/>
      <c r="Q111" s="48">
        <v>141</v>
      </c>
      <c r="R111" s="49">
        <f t="shared" si="111"/>
        <v>201</v>
      </c>
      <c r="S111" s="672"/>
      <c r="T111" s="673"/>
      <c r="U111" s="48">
        <v>137</v>
      </c>
      <c r="V111" s="49">
        <f t="shared" si="112"/>
        <v>197</v>
      </c>
      <c r="W111" s="672"/>
      <c r="X111" s="673"/>
      <c r="Y111" s="57">
        <f t="shared" si="92"/>
        <v>899</v>
      </c>
      <c r="Z111" s="56">
        <f>E111+I111+M111+Q111+U111</f>
        <v>599</v>
      </c>
      <c r="AA111" s="58">
        <f>AVERAGE(F111,J111,N111,R111,V111)</f>
        <v>179.8</v>
      </c>
      <c r="AB111" s="59">
        <f>AVERAGE(F111,J111,N111,R111,V111)-D111</f>
        <v>119.80000000000001</v>
      </c>
      <c r="AC111" s="665"/>
    </row>
    <row r="112" spans="2:29" s="46" customFormat="1" ht="48.75" customHeight="1" x14ac:dyDescent="0.2">
      <c r="B112" s="740" t="s">
        <v>22</v>
      </c>
      <c r="C112" s="741"/>
      <c r="D112" s="67">
        <f>SUM(D113:D115)</f>
        <v>180</v>
      </c>
      <c r="E112" s="34">
        <f>SUM(E113:E115)</f>
        <v>272</v>
      </c>
      <c r="F112" s="61">
        <f>SUM(F113:F115)</f>
        <v>452</v>
      </c>
      <c r="G112" s="61">
        <f>F92</f>
        <v>533</v>
      </c>
      <c r="H112" s="40" t="str">
        <f>B92</f>
        <v>HAT-auto</v>
      </c>
      <c r="I112" s="62">
        <f>SUM(I113:I115)</f>
        <v>263</v>
      </c>
      <c r="J112" s="61">
        <f>SUM(J113:J115)</f>
        <v>443</v>
      </c>
      <c r="K112" s="61">
        <f>J100</f>
        <v>552</v>
      </c>
      <c r="L112" s="40" t="str">
        <f>B100</f>
        <v>Baltic Tank</v>
      </c>
      <c r="M112" s="42">
        <f>SUM(M113:M115)</f>
        <v>185</v>
      </c>
      <c r="N112" s="63">
        <f>SUM(N113:N115)</f>
        <v>365</v>
      </c>
      <c r="O112" s="61">
        <f>N108</f>
        <v>521</v>
      </c>
      <c r="P112" s="40" t="str">
        <f>B108</f>
        <v>LVRKK</v>
      </c>
      <c r="Q112" s="41">
        <f>SUM(Q113:Q115)</f>
        <v>334</v>
      </c>
      <c r="R112" s="63">
        <f>SUM(R113:R115)</f>
        <v>514</v>
      </c>
      <c r="S112" s="61">
        <f>R96</f>
        <v>559</v>
      </c>
      <c r="T112" s="40" t="str">
        <f>B96</f>
        <v>Team 29</v>
      </c>
      <c r="U112" s="41">
        <f>SUM(U113:U115)</f>
        <v>273</v>
      </c>
      <c r="V112" s="63">
        <f>SUM(V113:V115)</f>
        <v>453</v>
      </c>
      <c r="W112" s="61">
        <f>V104</f>
        <v>591</v>
      </c>
      <c r="X112" s="40" t="str">
        <f>B104</f>
        <v>Jeld-Wen</v>
      </c>
      <c r="Y112" s="43">
        <f t="shared" si="92"/>
        <v>2227</v>
      </c>
      <c r="Z112" s="41">
        <f>SUM(Z113:Z115)</f>
        <v>1327</v>
      </c>
      <c r="AA112" s="64">
        <f>AVERAGE(AA113,AA114,AA115)</f>
        <v>148.46666666666667</v>
      </c>
      <c r="AB112" s="45">
        <f>AVERAGE(AB113,AB114,AB115)</f>
        <v>88.466666666666654</v>
      </c>
      <c r="AC112" s="663">
        <f>G113+K113+O113+S113+W113</f>
        <v>0</v>
      </c>
    </row>
    <row r="113" spans="2:29" s="46" customFormat="1" ht="15.75" customHeight="1" x14ac:dyDescent="0.2">
      <c r="B113" s="666" t="s">
        <v>84</v>
      </c>
      <c r="C113" s="667"/>
      <c r="D113" s="47">
        <v>60</v>
      </c>
      <c r="E113" s="48">
        <v>112</v>
      </c>
      <c r="F113" s="49">
        <f>D113+E113</f>
        <v>172</v>
      </c>
      <c r="G113" s="668">
        <v>0</v>
      </c>
      <c r="H113" s="669"/>
      <c r="I113" s="50">
        <v>110</v>
      </c>
      <c r="J113" s="51">
        <f>I113+D113</f>
        <v>170</v>
      </c>
      <c r="K113" s="668">
        <v>0</v>
      </c>
      <c r="L113" s="669"/>
      <c r="M113" s="50">
        <v>74</v>
      </c>
      <c r="N113" s="51">
        <f>M113+D113</f>
        <v>134</v>
      </c>
      <c r="O113" s="668">
        <v>0</v>
      </c>
      <c r="P113" s="669"/>
      <c r="Q113" s="50">
        <v>146</v>
      </c>
      <c r="R113" s="49">
        <f>Q113+D113</f>
        <v>206</v>
      </c>
      <c r="S113" s="668">
        <v>0</v>
      </c>
      <c r="T113" s="669"/>
      <c r="U113" s="50">
        <v>113</v>
      </c>
      <c r="V113" s="49">
        <f>U113+D113</f>
        <v>173</v>
      </c>
      <c r="W113" s="668">
        <v>0</v>
      </c>
      <c r="X113" s="669"/>
      <c r="Y113" s="51">
        <f t="shared" si="92"/>
        <v>855</v>
      </c>
      <c r="Z113" s="50">
        <f>E113+I113+M113+Q113+U113</f>
        <v>555</v>
      </c>
      <c r="AA113" s="52">
        <f>AVERAGE(F113,J113,N113,R113,V113)</f>
        <v>171</v>
      </c>
      <c r="AB113" s="53">
        <f>AVERAGE(F113,J113,N113,R113,V113)-D113</f>
        <v>111</v>
      </c>
      <c r="AC113" s="664"/>
    </row>
    <row r="114" spans="2:29" s="46" customFormat="1" ht="15.75" customHeight="1" x14ac:dyDescent="0.2">
      <c r="B114" s="674" t="s">
        <v>202</v>
      </c>
      <c r="C114" s="675"/>
      <c r="D114" s="47">
        <v>60</v>
      </c>
      <c r="E114" s="48">
        <v>66</v>
      </c>
      <c r="F114" s="49">
        <f t="shared" ref="F114:F115" si="113">D114+E114</f>
        <v>126</v>
      </c>
      <c r="G114" s="670"/>
      <c r="H114" s="671"/>
      <c r="I114" s="48">
        <v>66</v>
      </c>
      <c r="J114" s="51">
        <f t="shared" ref="J114:J115" si="114">I114+D114</f>
        <v>126</v>
      </c>
      <c r="K114" s="670"/>
      <c r="L114" s="671"/>
      <c r="M114" s="48">
        <v>45</v>
      </c>
      <c r="N114" s="51">
        <f t="shared" ref="N114:N115" si="115">M114+D114</f>
        <v>105</v>
      </c>
      <c r="O114" s="670"/>
      <c r="P114" s="671"/>
      <c r="Q114" s="48">
        <v>94</v>
      </c>
      <c r="R114" s="49">
        <f t="shared" ref="R114:R115" si="116">Q114+D114</f>
        <v>154</v>
      </c>
      <c r="S114" s="670"/>
      <c r="T114" s="671"/>
      <c r="U114" s="48">
        <v>59</v>
      </c>
      <c r="V114" s="49">
        <f t="shared" ref="V114:V115" si="117">U114+D114</f>
        <v>119</v>
      </c>
      <c r="W114" s="670"/>
      <c r="X114" s="671"/>
      <c r="Y114" s="51">
        <f t="shared" si="92"/>
        <v>630</v>
      </c>
      <c r="Z114" s="50">
        <f>E114+I114+M114+Q114+U114</f>
        <v>330</v>
      </c>
      <c r="AA114" s="52">
        <f>AVERAGE(F114,J114,N114,R114,V114)</f>
        <v>126</v>
      </c>
      <c r="AB114" s="53">
        <f>AVERAGE(F114,J114,N114,R114,V114)-D114</f>
        <v>66</v>
      </c>
      <c r="AC114" s="664"/>
    </row>
    <row r="115" spans="2:29" s="46" customFormat="1" ht="16.5" customHeight="1" thickBot="1" x14ac:dyDescent="0.25">
      <c r="B115" s="736" t="s">
        <v>23</v>
      </c>
      <c r="C115" s="737"/>
      <c r="D115" s="68">
        <v>60</v>
      </c>
      <c r="E115" s="55">
        <v>94</v>
      </c>
      <c r="F115" s="49">
        <f t="shared" si="113"/>
        <v>154</v>
      </c>
      <c r="G115" s="672"/>
      <c r="H115" s="673"/>
      <c r="I115" s="55">
        <v>87</v>
      </c>
      <c r="J115" s="51">
        <f t="shared" si="114"/>
        <v>147</v>
      </c>
      <c r="K115" s="672"/>
      <c r="L115" s="673"/>
      <c r="M115" s="55">
        <v>66</v>
      </c>
      <c r="N115" s="51">
        <f t="shared" si="115"/>
        <v>126</v>
      </c>
      <c r="O115" s="672"/>
      <c r="P115" s="673"/>
      <c r="Q115" s="55">
        <v>94</v>
      </c>
      <c r="R115" s="49">
        <f t="shared" si="116"/>
        <v>154</v>
      </c>
      <c r="S115" s="672"/>
      <c r="T115" s="673"/>
      <c r="U115" s="55">
        <v>101</v>
      </c>
      <c r="V115" s="49">
        <f t="shared" si="117"/>
        <v>161</v>
      </c>
      <c r="W115" s="672"/>
      <c r="X115" s="673"/>
      <c r="Y115" s="57">
        <f t="shared" si="92"/>
        <v>742</v>
      </c>
      <c r="Z115" s="56">
        <f>E115+I115+M115+Q115+U115</f>
        <v>442</v>
      </c>
      <c r="AA115" s="58">
        <f>AVERAGE(F115,J115,N115,R115,V115)</f>
        <v>148.4</v>
      </c>
      <c r="AB115" s="59">
        <f>AVERAGE(F115,J115,N115,R115,V115)-D115</f>
        <v>88.4</v>
      </c>
      <c r="AC115" s="665"/>
    </row>
    <row r="116" spans="2:29" s="46" customFormat="1" ht="105.75" customHeight="1" x14ac:dyDescent="0.25">
      <c r="B116" s="1"/>
      <c r="C116" s="1"/>
      <c r="D116" s="1"/>
      <c r="E116" s="69"/>
      <c r="F116" s="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69"/>
    </row>
  </sheetData>
  <mergeCells count="285">
    <mergeCell ref="B54:C54"/>
    <mergeCell ref="AC54:AC57"/>
    <mergeCell ref="B55:C55"/>
    <mergeCell ref="G55:H57"/>
    <mergeCell ref="K55:L57"/>
    <mergeCell ref="O55:P57"/>
    <mergeCell ref="S55:T57"/>
    <mergeCell ref="W55:X57"/>
    <mergeCell ref="B56:C56"/>
    <mergeCell ref="B57:C57"/>
    <mergeCell ref="B50:C50"/>
    <mergeCell ref="AC50:AC53"/>
    <mergeCell ref="B51:C51"/>
    <mergeCell ref="G51:H53"/>
    <mergeCell ref="K51:L53"/>
    <mergeCell ref="O51:P53"/>
    <mergeCell ref="S51:T53"/>
    <mergeCell ref="W51:X53"/>
    <mergeCell ref="B52:C52"/>
    <mergeCell ref="B53:C53"/>
    <mergeCell ref="AC42:AC45"/>
    <mergeCell ref="G43:H45"/>
    <mergeCell ref="K43:L45"/>
    <mergeCell ref="O43:P45"/>
    <mergeCell ref="S43:T45"/>
    <mergeCell ref="W43:X45"/>
    <mergeCell ref="B44:C44"/>
    <mergeCell ref="B46:C46"/>
    <mergeCell ref="AC46:AC49"/>
    <mergeCell ref="B47:C47"/>
    <mergeCell ref="G47:H49"/>
    <mergeCell ref="K47:L49"/>
    <mergeCell ref="O47:P49"/>
    <mergeCell ref="S47:T49"/>
    <mergeCell ref="W47:X49"/>
    <mergeCell ref="B48:C48"/>
    <mergeCell ref="B49:C49"/>
    <mergeCell ref="B42:C42"/>
    <mergeCell ref="B43:C43"/>
    <mergeCell ref="B45:C45"/>
    <mergeCell ref="B38:C38"/>
    <mergeCell ref="AC38:AC41"/>
    <mergeCell ref="B39:C39"/>
    <mergeCell ref="G39:H41"/>
    <mergeCell ref="K39:L41"/>
    <mergeCell ref="O39:P41"/>
    <mergeCell ref="S39:T41"/>
    <mergeCell ref="W39:X41"/>
    <mergeCell ref="B40:C40"/>
    <mergeCell ref="B41:C41"/>
    <mergeCell ref="B34:C34"/>
    <mergeCell ref="AC34:AC37"/>
    <mergeCell ref="B35:C35"/>
    <mergeCell ref="G35:H37"/>
    <mergeCell ref="K35:L37"/>
    <mergeCell ref="O35:P37"/>
    <mergeCell ref="S35:T37"/>
    <mergeCell ref="W35:X37"/>
    <mergeCell ref="B36:C36"/>
    <mergeCell ref="B37:C37"/>
    <mergeCell ref="B32:C32"/>
    <mergeCell ref="G32:H32"/>
    <mergeCell ref="K32:L32"/>
    <mergeCell ref="O32:P32"/>
    <mergeCell ref="S32:T32"/>
    <mergeCell ref="W32:X32"/>
    <mergeCell ref="B33:C33"/>
    <mergeCell ref="G33:H33"/>
    <mergeCell ref="K33:L33"/>
    <mergeCell ref="O33:P33"/>
    <mergeCell ref="S33:T33"/>
    <mergeCell ref="W33:X33"/>
    <mergeCell ref="B112:C112"/>
    <mergeCell ref="AC112:AC115"/>
    <mergeCell ref="B113:C113"/>
    <mergeCell ref="G113:H115"/>
    <mergeCell ref="K113:L115"/>
    <mergeCell ref="O113:P115"/>
    <mergeCell ref="S113:T115"/>
    <mergeCell ref="W113:X115"/>
    <mergeCell ref="B114:C114"/>
    <mergeCell ref="B115:C115"/>
    <mergeCell ref="B108:C108"/>
    <mergeCell ref="AC108:AC111"/>
    <mergeCell ref="B109:C109"/>
    <mergeCell ref="G109:H111"/>
    <mergeCell ref="K109:L111"/>
    <mergeCell ref="O109:P111"/>
    <mergeCell ref="S109:T111"/>
    <mergeCell ref="W109:X111"/>
    <mergeCell ref="B110:C110"/>
    <mergeCell ref="B111:C111"/>
    <mergeCell ref="B104:C104"/>
    <mergeCell ref="AC104:AC107"/>
    <mergeCell ref="B105:C105"/>
    <mergeCell ref="G105:H107"/>
    <mergeCell ref="K105:L107"/>
    <mergeCell ref="O105:P107"/>
    <mergeCell ref="S105:T107"/>
    <mergeCell ref="W105:X107"/>
    <mergeCell ref="B106:C106"/>
    <mergeCell ref="B107:C107"/>
    <mergeCell ref="B100:C100"/>
    <mergeCell ref="AC100:AC103"/>
    <mergeCell ref="B101:C101"/>
    <mergeCell ref="G101:H103"/>
    <mergeCell ref="K101:L103"/>
    <mergeCell ref="O101:P103"/>
    <mergeCell ref="S101:T103"/>
    <mergeCell ref="W101:X103"/>
    <mergeCell ref="B102:C102"/>
    <mergeCell ref="B103:C103"/>
    <mergeCell ref="B96:C96"/>
    <mergeCell ref="AC96:AC99"/>
    <mergeCell ref="B97:C97"/>
    <mergeCell ref="G97:H99"/>
    <mergeCell ref="K97:L99"/>
    <mergeCell ref="O97:P99"/>
    <mergeCell ref="S97:T99"/>
    <mergeCell ref="W97:X99"/>
    <mergeCell ref="B98:C98"/>
    <mergeCell ref="B99:C99"/>
    <mergeCell ref="B92:C92"/>
    <mergeCell ref="AC92:AC95"/>
    <mergeCell ref="B93:C93"/>
    <mergeCell ref="G93:H95"/>
    <mergeCell ref="K93:L95"/>
    <mergeCell ref="O93:P95"/>
    <mergeCell ref="S93:T95"/>
    <mergeCell ref="W93:X95"/>
    <mergeCell ref="B94:C94"/>
    <mergeCell ref="B95:C95"/>
    <mergeCell ref="W90:X90"/>
    <mergeCell ref="B91:C91"/>
    <mergeCell ref="G91:H91"/>
    <mergeCell ref="K91:L91"/>
    <mergeCell ref="O91:P91"/>
    <mergeCell ref="S91:T91"/>
    <mergeCell ref="W91:X91"/>
    <mergeCell ref="B90:C90"/>
    <mergeCell ref="G90:H90"/>
    <mergeCell ref="K90:L90"/>
    <mergeCell ref="O90:P90"/>
    <mergeCell ref="S90:T90"/>
    <mergeCell ref="W61:X61"/>
    <mergeCell ref="B62:C62"/>
    <mergeCell ref="G62:H62"/>
    <mergeCell ref="K62:L62"/>
    <mergeCell ref="O62:P62"/>
    <mergeCell ref="S62:T62"/>
    <mergeCell ref="W62:X62"/>
    <mergeCell ref="B61:C61"/>
    <mergeCell ref="G61:H61"/>
    <mergeCell ref="K61:L61"/>
    <mergeCell ref="O61:P61"/>
    <mergeCell ref="S61:T61"/>
    <mergeCell ref="B63:C63"/>
    <mergeCell ref="AC63:AC66"/>
    <mergeCell ref="B64:C64"/>
    <mergeCell ref="G64:H66"/>
    <mergeCell ref="K64:L66"/>
    <mergeCell ref="O64:P66"/>
    <mergeCell ref="S64:T66"/>
    <mergeCell ref="W64:X66"/>
    <mergeCell ref="B65:C65"/>
    <mergeCell ref="B66:C66"/>
    <mergeCell ref="AC71:AC74"/>
    <mergeCell ref="G72:H74"/>
    <mergeCell ref="K72:L74"/>
    <mergeCell ref="O72:P74"/>
    <mergeCell ref="S72:T74"/>
    <mergeCell ref="W72:X74"/>
    <mergeCell ref="B73:C73"/>
    <mergeCell ref="B67:C67"/>
    <mergeCell ref="AC67:AC70"/>
    <mergeCell ref="B68:C68"/>
    <mergeCell ref="G68:H70"/>
    <mergeCell ref="K68:L70"/>
    <mergeCell ref="O68:P70"/>
    <mergeCell ref="S68:T70"/>
    <mergeCell ref="W68:X70"/>
    <mergeCell ref="B69:C69"/>
    <mergeCell ref="B70:C70"/>
    <mergeCell ref="B75:C75"/>
    <mergeCell ref="AC75:AC78"/>
    <mergeCell ref="B76:C76"/>
    <mergeCell ref="G76:H78"/>
    <mergeCell ref="K76:L78"/>
    <mergeCell ref="O76:P78"/>
    <mergeCell ref="S76:T78"/>
    <mergeCell ref="W76:X78"/>
    <mergeCell ref="B77:C77"/>
    <mergeCell ref="B78:C78"/>
    <mergeCell ref="B79:C79"/>
    <mergeCell ref="AC79:AC82"/>
    <mergeCell ref="B80:C80"/>
    <mergeCell ref="G80:H82"/>
    <mergeCell ref="K80:L82"/>
    <mergeCell ref="O80:P82"/>
    <mergeCell ref="S80:T82"/>
    <mergeCell ref="W80:X82"/>
    <mergeCell ref="B81:C81"/>
    <mergeCell ref="B82:C82"/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3:C3"/>
    <mergeCell ref="G3:H3"/>
    <mergeCell ref="K3:L3"/>
    <mergeCell ref="O3:P3"/>
    <mergeCell ref="S3:T3"/>
    <mergeCell ref="W3:X3"/>
    <mergeCell ref="B4:C4"/>
    <mergeCell ref="G4:H4"/>
    <mergeCell ref="K4:L4"/>
    <mergeCell ref="O4:P4"/>
    <mergeCell ref="S4:T4"/>
    <mergeCell ref="W4:X4"/>
    <mergeCell ref="B5:C5"/>
    <mergeCell ref="AC5:AC8"/>
    <mergeCell ref="B6:C6"/>
    <mergeCell ref="G6:H8"/>
    <mergeCell ref="K6:L8"/>
    <mergeCell ref="O6:P8"/>
    <mergeCell ref="S6:T8"/>
    <mergeCell ref="W6:X8"/>
    <mergeCell ref="B7:C7"/>
    <mergeCell ref="B8:C8"/>
    <mergeCell ref="B9:C9"/>
    <mergeCell ref="AC9:AC12"/>
    <mergeCell ref="B10:C10"/>
    <mergeCell ref="G10:H12"/>
    <mergeCell ref="K10:L12"/>
    <mergeCell ref="O10:P12"/>
    <mergeCell ref="S10:T12"/>
    <mergeCell ref="W10:X12"/>
    <mergeCell ref="B11:C11"/>
    <mergeCell ref="B12:C12"/>
    <mergeCell ref="B13:C13"/>
    <mergeCell ref="AC13:AC16"/>
    <mergeCell ref="B14:C14"/>
    <mergeCell ref="G14:H16"/>
    <mergeCell ref="K14:L16"/>
    <mergeCell ref="O14:P16"/>
    <mergeCell ref="S14:T16"/>
    <mergeCell ref="W14:X16"/>
    <mergeCell ref="B15:C15"/>
    <mergeCell ref="B16:C16"/>
    <mergeCell ref="B17:C17"/>
    <mergeCell ref="AC17:AC20"/>
    <mergeCell ref="B18:C18"/>
    <mergeCell ref="G18:H20"/>
    <mergeCell ref="K18:L20"/>
    <mergeCell ref="O18:P20"/>
    <mergeCell ref="S18:T20"/>
    <mergeCell ref="W18:X20"/>
    <mergeCell ref="B19:C19"/>
    <mergeCell ref="B20:C20"/>
    <mergeCell ref="B21:C21"/>
    <mergeCell ref="AC21:AC24"/>
    <mergeCell ref="B22:C22"/>
    <mergeCell ref="G22:H24"/>
    <mergeCell ref="K22:L24"/>
    <mergeCell ref="O22:P24"/>
    <mergeCell ref="S22:T24"/>
    <mergeCell ref="W22:X24"/>
    <mergeCell ref="B23:C23"/>
    <mergeCell ref="B24:C24"/>
    <mergeCell ref="B25:C25"/>
    <mergeCell ref="AC25:AC28"/>
    <mergeCell ref="B26:C26"/>
    <mergeCell ref="G26:H28"/>
    <mergeCell ref="K26:L28"/>
    <mergeCell ref="O26:P28"/>
    <mergeCell ref="S26:T28"/>
    <mergeCell ref="W26:X28"/>
    <mergeCell ref="B27:C27"/>
    <mergeCell ref="B28:C28"/>
  </mergeCells>
  <conditionalFormatting sqref="D92:D94 D96:D98 D100:D102 D112:D114 D104:D106 D108:D110">
    <cfRule type="cellIs" dxfId="817" priority="301" stopIfTrue="1" operator="between">
      <formula>200</formula>
      <formula>300</formula>
    </cfRule>
  </conditionalFormatting>
  <conditionalFormatting sqref="AB89:AB91">
    <cfRule type="cellIs" dxfId="816" priority="302" stopIfTrue="1" operator="between">
      <formula>200</formula>
      <formula>300</formula>
    </cfRule>
  </conditionalFormatting>
  <conditionalFormatting sqref="X92 K112:K113 T92 W112:W113 P92 S112:S113 L92 O112:O113 H92 G112:G113 X96 W96:W97 T96 S96:S97 P96 O96:O97 L96 K96:K97 H96 G96:G97 X100 W100:W101 T100 S100:S101 P100 O100:O101 L100 K100:K101 H100 G100:G101 X104 W104:W105 T104 S104:S105 P104 O104:O105 L104 K104:K105 H104 G104:G105 X108 W108:W109 T108 S108:S109 P108 O109 L108 K108:K109 H108 G108:G109 X112 T112 P112 L112 H112 E93:E95 F92:G93 M92:M115 N92:O93 U92:U115 V92:W93 I92:I115 J92:K93 Q92:Q115 R92:S93 F100 F104 F108 F112 J100 J112 Y92:AB115 N100 N112 R100 R112 V100 V112 E97:E99 E101:E103 E105:E107 E109:E111 E113:E115 J104 N104 R104 V104 J108 F94:F96 J94:J96 N94:N96 R94:R96 V94:V96">
    <cfRule type="cellIs" dxfId="815" priority="303" stopIfTrue="1" operator="between">
      <formula>200</formula>
      <formula>300</formula>
    </cfRule>
  </conditionalFormatting>
  <conditionalFormatting sqref="E96">
    <cfRule type="cellIs" dxfId="814" priority="299" stopIfTrue="1" operator="between">
      <formula>200</formula>
      <formula>300</formula>
    </cfRule>
  </conditionalFormatting>
  <conditionalFormatting sqref="E92">
    <cfRule type="cellIs" dxfId="813" priority="300" stopIfTrue="1" operator="between">
      <formula>200</formula>
      <formula>300</formula>
    </cfRule>
  </conditionalFormatting>
  <conditionalFormatting sqref="E100">
    <cfRule type="cellIs" dxfId="812" priority="298" stopIfTrue="1" operator="between">
      <formula>200</formula>
      <formula>300</formula>
    </cfRule>
  </conditionalFormatting>
  <conditionalFormatting sqref="E104">
    <cfRule type="cellIs" dxfId="811" priority="297" stopIfTrue="1" operator="between">
      <formula>200</formula>
      <formula>300</formula>
    </cfRule>
  </conditionalFormatting>
  <conditionalFormatting sqref="E108">
    <cfRule type="cellIs" dxfId="810" priority="296" stopIfTrue="1" operator="between">
      <formula>200</formula>
      <formula>300</formula>
    </cfRule>
  </conditionalFormatting>
  <conditionalFormatting sqref="E112">
    <cfRule type="cellIs" dxfId="809" priority="295" stopIfTrue="1" operator="between">
      <formula>200</formula>
      <formula>300</formula>
    </cfRule>
  </conditionalFormatting>
  <conditionalFormatting sqref="N108">
    <cfRule type="cellIs" dxfId="808" priority="278" stopIfTrue="1" operator="between">
      <formula>200</formula>
      <formula>300</formula>
    </cfRule>
  </conditionalFormatting>
  <conditionalFormatting sqref="R108">
    <cfRule type="cellIs" dxfId="807" priority="276" stopIfTrue="1" operator="between">
      <formula>200</formula>
      <formula>300</formula>
    </cfRule>
  </conditionalFormatting>
  <conditionalFormatting sqref="V108">
    <cfRule type="cellIs" dxfId="806" priority="275" stopIfTrue="1" operator="between">
      <formula>200</formula>
      <formula>300</formula>
    </cfRule>
  </conditionalFormatting>
  <conditionalFormatting sqref="F97:F99">
    <cfRule type="cellIs" dxfId="805" priority="167" stopIfTrue="1" operator="between">
      <formula>200</formula>
      <formula>300</formula>
    </cfRule>
  </conditionalFormatting>
  <conditionalFormatting sqref="F101:F103">
    <cfRule type="cellIs" dxfId="804" priority="166" stopIfTrue="1" operator="between">
      <formula>200</formula>
      <formula>300</formula>
    </cfRule>
  </conditionalFormatting>
  <conditionalFormatting sqref="F105:F107">
    <cfRule type="cellIs" dxfId="803" priority="165" stopIfTrue="1" operator="between">
      <formula>200</formula>
      <formula>300</formula>
    </cfRule>
  </conditionalFormatting>
  <conditionalFormatting sqref="F109:F111">
    <cfRule type="cellIs" dxfId="802" priority="164" stopIfTrue="1" operator="between">
      <formula>200</formula>
      <formula>300</formula>
    </cfRule>
  </conditionalFormatting>
  <conditionalFormatting sqref="F113:F115">
    <cfRule type="cellIs" dxfId="801" priority="163" stopIfTrue="1" operator="between">
      <formula>200</formula>
      <formula>300</formula>
    </cfRule>
  </conditionalFormatting>
  <conditionalFormatting sqref="J97:J99">
    <cfRule type="cellIs" dxfId="800" priority="162" stopIfTrue="1" operator="between">
      <formula>200</formula>
      <formula>300</formula>
    </cfRule>
  </conditionalFormatting>
  <conditionalFormatting sqref="J101:J103">
    <cfRule type="cellIs" dxfId="799" priority="161" stopIfTrue="1" operator="between">
      <formula>200</formula>
      <formula>300</formula>
    </cfRule>
  </conditionalFormatting>
  <conditionalFormatting sqref="J105:J107">
    <cfRule type="cellIs" dxfId="798" priority="160" stopIfTrue="1" operator="between">
      <formula>200</formula>
      <formula>300</formula>
    </cfRule>
  </conditionalFormatting>
  <conditionalFormatting sqref="J109:J111">
    <cfRule type="cellIs" dxfId="797" priority="159" stopIfTrue="1" operator="between">
      <formula>200</formula>
      <formula>300</formula>
    </cfRule>
  </conditionalFormatting>
  <conditionalFormatting sqref="J113:J115">
    <cfRule type="cellIs" dxfId="796" priority="158" stopIfTrue="1" operator="between">
      <formula>200</formula>
      <formula>300</formula>
    </cfRule>
  </conditionalFormatting>
  <conditionalFormatting sqref="N97:N99">
    <cfRule type="cellIs" dxfId="795" priority="157" stopIfTrue="1" operator="between">
      <formula>200</formula>
      <formula>300</formula>
    </cfRule>
  </conditionalFormatting>
  <conditionalFormatting sqref="N101:N103">
    <cfRule type="cellIs" dxfId="794" priority="156" stopIfTrue="1" operator="between">
      <formula>200</formula>
      <formula>300</formula>
    </cfRule>
  </conditionalFormatting>
  <conditionalFormatting sqref="N105:N107">
    <cfRule type="cellIs" dxfId="793" priority="155" stopIfTrue="1" operator="between">
      <formula>200</formula>
      <formula>300</formula>
    </cfRule>
  </conditionalFormatting>
  <conditionalFormatting sqref="N109:N111">
    <cfRule type="cellIs" dxfId="792" priority="154" stopIfTrue="1" operator="between">
      <formula>200</formula>
      <formula>300</formula>
    </cfRule>
  </conditionalFormatting>
  <conditionalFormatting sqref="N113:N115">
    <cfRule type="cellIs" dxfId="791" priority="153" stopIfTrue="1" operator="between">
      <formula>200</formula>
      <formula>300</formula>
    </cfRule>
  </conditionalFormatting>
  <conditionalFormatting sqref="R97:R99">
    <cfRule type="cellIs" dxfId="790" priority="152" stopIfTrue="1" operator="between">
      <formula>200</formula>
      <formula>300</formula>
    </cfRule>
  </conditionalFormatting>
  <conditionalFormatting sqref="R101:R103">
    <cfRule type="cellIs" dxfId="789" priority="151" stopIfTrue="1" operator="between">
      <formula>200</formula>
      <formula>300</formula>
    </cfRule>
  </conditionalFormatting>
  <conditionalFormatting sqref="R105:R107">
    <cfRule type="cellIs" dxfId="788" priority="150" stopIfTrue="1" operator="between">
      <formula>200</formula>
      <formula>300</formula>
    </cfRule>
  </conditionalFormatting>
  <conditionalFormatting sqref="R109:R111">
    <cfRule type="cellIs" dxfId="787" priority="149" stopIfTrue="1" operator="between">
      <formula>200</formula>
      <formula>300</formula>
    </cfRule>
  </conditionalFormatting>
  <conditionalFormatting sqref="R113:R115">
    <cfRule type="cellIs" dxfId="786" priority="148" stopIfTrue="1" operator="between">
      <formula>200</formula>
      <formula>300</formula>
    </cfRule>
  </conditionalFormatting>
  <conditionalFormatting sqref="O108">
    <cfRule type="cellIs" dxfId="785" priority="147" stopIfTrue="1" operator="between">
      <formula>200</formula>
      <formula>300</formula>
    </cfRule>
  </conditionalFormatting>
  <conditionalFormatting sqref="V97:V99">
    <cfRule type="cellIs" dxfId="784" priority="146" stopIfTrue="1" operator="between">
      <formula>200</formula>
      <formula>300</formula>
    </cfRule>
  </conditionalFormatting>
  <conditionalFormatting sqref="V101:V103">
    <cfRule type="cellIs" dxfId="783" priority="145" stopIfTrue="1" operator="between">
      <formula>200</formula>
      <formula>300</formula>
    </cfRule>
  </conditionalFormatting>
  <conditionalFormatting sqref="V105:V107">
    <cfRule type="cellIs" dxfId="782" priority="144" stopIfTrue="1" operator="between">
      <formula>200</formula>
      <formula>300</formula>
    </cfRule>
  </conditionalFormatting>
  <conditionalFormatting sqref="V109:V111">
    <cfRule type="cellIs" dxfId="781" priority="143" stopIfTrue="1" operator="between">
      <formula>200</formula>
      <formula>300</formula>
    </cfRule>
  </conditionalFormatting>
  <conditionalFormatting sqref="V113:V115">
    <cfRule type="cellIs" dxfId="780" priority="142" stopIfTrue="1" operator="between">
      <formula>200</formula>
      <formula>300</formula>
    </cfRule>
  </conditionalFormatting>
  <conditionalFormatting sqref="D63:D65 D67:D69 D71:D73 D83:D85 D75:D77 D79:D81">
    <cfRule type="cellIs" dxfId="779" priority="139" stopIfTrue="1" operator="between">
      <formula>200</formula>
      <formula>300</formula>
    </cfRule>
  </conditionalFormatting>
  <conditionalFormatting sqref="AB60:AB62">
    <cfRule type="cellIs" dxfId="778" priority="140" stopIfTrue="1" operator="between">
      <formula>200</formula>
      <formula>300</formula>
    </cfRule>
  </conditionalFormatting>
  <conditionalFormatting sqref="X63 K83:K84 T63 W83:W84 P63 S83:S84 L63 O83:O84 H63 G83:G84 X67 W67:W68 T67 S67:S68 P67 O67:O68 L67 K67:K68 H67 G67:G68 X71 W71:W72 T71 S71:S72 P71 O71:O72 L71 K71:K72 H71 G71:G72 X75 W75:W76 T75 S75:S76 P75 O75:O76 L75 K75:K76 H75 G75:G76 X79 W79:W80 T79 S79:S80 P79 O80 L79 K79:K80 H79 G79:G80 X83 T83 P83 L83 H83 E64:E66 F63:G64 M63:M86 N63:O64 U63:U86 V63:W64 I63:I86 J63:K64 Q63:Q86 R63:S64 F71 F75 F79 F83 J71 J83 Y63:AB86 N71 N83 R71 R83 V71 V83 E68:E70 E72:E74 E76:E78 E80:E82 E84:E86 J75 N75 R75 V75 J79 F65:F67 J65:J67 N65:N67 R65:R67 V65:V67">
    <cfRule type="cellIs" dxfId="777" priority="141" stopIfTrue="1" operator="between">
      <formula>200</formula>
      <formula>300</formula>
    </cfRule>
  </conditionalFormatting>
  <conditionalFormatting sqref="E67">
    <cfRule type="cellIs" dxfId="776" priority="137" stopIfTrue="1" operator="between">
      <formula>200</formula>
      <formula>300</formula>
    </cfRule>
  </conditionalFormatting>
  <conditionalFormatting sqref="E63">
    <cfRule type="cellIs" dxfId="775" priority="138" stopIfTrue="1" operator="between">
      <formula>200</formula>
      <formula>300</formula>
    </cfRule>
  </conditionalFormatting>
  <conditionalFormatting sqref="E71">
    <cfRule type="cellIs" dxfId="774" priority="136" stopIfTrue="1" operator="between">
      <formula>200</formula>
      <formula>300</formula>
    </cfRule>
  </conditionalFormatting>
  <conditionalFormatting sqref="E75">
    <cfRule type="cellIs" dxfId="773" priority="135" stopIfTrue="1" operator="between">
      <formula>200</formula>
      <formula>300</formula>
    </cfRule>
  </conditionalFormatting>
  <conditionalFormatting sqref="E79">
    <cfRule type="cellIs" dxfId="772" priority="134" stopIfTrue="1" operator="between">
      <formula>200</formula>
      <formula>300</formula>
    </cfRule>
  </conditionalFormatting>
  <conditionalFormatting sqref="E83">
    <cfRule type="cellIs" dxfId="771" priority="133" stopIfTrue="1" operator="between">
      <formula>200</formula>
      <formula>300</formula>
    </cfRule>
  </conditionalFormatting>
  <conditionalFormatting sqref="N79">
    <cfRule type="cellIs" dxfId="770" priority="132" stopIfTrue="1" operator="between">
      <formula>200</formula>
      <formula>300</formula>
    </cfRule>
  </conditionalFormatting>
  <conditionalFormatting sqref="R79">
    <cfRule type="cellIs" dxfId="769" priority="131" stopIfTrue="1" operator="between">
      <formula>200</formula>
      <formula>300</formula>
    </cfRule>
  </conditionalFormatting>
  <conditionalFormatting sqref="V79">
    <cfRule type="cellIs" dxfId="768" priority="130" stopIfTrue="1" operator="between">
      <formula>200</formula>
      <formula>300</formula>
    </cfRule>
  </conditionalFormatting>
  <conditionalFormatting sqref="O79">
    <cfRule type="cellIs" dxfId="767" priority="109" stopIfTrue="1" operator="between">
      <formula>200</formula>
      <formula>300</formula>
    </cfRule>
  </conditionalFormatting>
  <conditionalFormatting sqref="F84:F86 F80:F82 F76:F78 F72:F74 F68:F70">
    <cfRule type="cellIs" dxfId="766" priority="103" stopIfTrue="1" operator="between">
      <formula>200</formula>
      <formula>300</formula>
    </cfRule>
  </conditionalFormatting>
  <conditionalFormatting sqref="J84:J86 J80:J82 J76:J78 J72:J74 J68:J70">
    <cfRule type="cellIs" dxfId="765" priority="102" stopIfTrue="1" operator="between">
      <formula>200</formula>
      <formula>300</formula>
    </cfRule>
  </conditionalFormatting>
  <conditionalFormatting sqref="N84:N86 N80:N82 N76:N78 N72:N74 N68:N70">
    <cfRule type="cellIs" dxfId="764" priority="101" stopIfTrue="1" operator="between">
      <formula>200</formula>
      <formula>300</formula>
    </cfRule>
  </conditionalFormatting>
  <conditionalFormatting sqref="R84:R86 R80:R82 R76:R78 R72:R74 R68:R70">
    <cfRule type="cellIs" dxfId="763" priority="100" stopIfTrue="1" operator="between">
      <formula>200</formula>
      <formula>300</formula>
    </cfRule>
  </conditionalFormatting>
  <conditionalFormatting sqref="V84:V86 V80:V82 V76:V78 V72:V74 V68:V70">
    <cfRule type="cellIs" dxfId="762" priority="99" stopIfTrue="1" operator="between">
      <formula>200</formula>
      <formula>300</formula>
    </cfRule>
  </conditionalFormatting>
  <conditionalFormatting sqref="D34:D36 D38:D40 D42:D44 D54:D56 D46:D48 D50:D52">
    <cfRule type="cellIs" dxfId="761" priority="96" stopIfTrue="1" operator="between">
      <formula>200</formula>
      <formula>300</formula>
    </cfRule>
  </conditionalFormatting>
  <conditionalFormatting sqref="AB31:AB33">
    <cfRule type="cellIs" dxfId="760" priority="97" stopIfTrue="1" operator="between">
      <formula>200</formula>
      <formula>300</formula>
    </cfRule>
  </conditionalFormatting>
  <conditionalFormatting sqref="X34 K54:K55 T34 W54:W55 P34 S54:S55 L34 O54:O55 H34 G54:G55 X38 W38:W39 T38 S38:S39 P38 O38:O39 L38 K38:K39 H38 G38:G39 X42 W42:W43 T42 S42:S43 P42 O42:O43 L42 K42:K43 H42 G42:G43 X46 W46:W47 T46 S46:S47 P46 O46:O47 L46 K46:K47 H46 G46:G47 X50 W50:W51 T50 S50:S51 P50 O51 L50 K50:K51 H50 G50:G51 X54 T54 P54 L54 H54 E35:E37 F34:G35 M34:M57 N34:O35 U34:U57 V34:W35 I34:I57 J34:K35 Q34:Q57 R34:S35 F42 F46 F50 F54 J42 J54 Y34:AB57 N42 N54 R42 R54 V42 V54 E39:E41 E43:E45 E47:E49 E51:E53 E55:E57 J46 N46 R46 V46 J50 F36:F38 J36:J38 N36:N38 R36:R38 V36:V38">
    <cfRule type="cellIs" dxfId="759" priority="98" stopIfTrue="1" operator="between">
      <formula>200</formula>
      <formula>300</formula>
    </cfRule>
  </conditionalFormatting>
  <conditionalFormatting sqref="E38">
    <cfRule type="cellIs" dxfId="758" priority="94" stopIfTrue="1" operator="between">
      <formula>200</formula>
      <formula>300</formula>
    </cfRule>
  </conditionalFormatting>
  <conditionalFormatting sqref="E34">
    <cfRule type="cellIs" dxfId="757" priority="95" stopIfTrue="1" operator="between">
      <formula>200</formula>
      <formula>300</formula>
    </cfRule>
  </conditionalFormatting>
  <conditionalFormatting sqref="E42">
    <cfRule type="cellIs" dxfId="756" priority="93" stopIfTrue="1" operator="between">
      <formula>200</formula>
      <formula>300</formula>
    </cfRule>
  </conditionalFormatting>
  <conditionalFormatting sqref="E46">
    <cfRule type="cellIs" dxfId="755" priority="92" stopIfTrue="1" operator="between">
      <formula>200</formula>
      <formula>300</formula>
    </cfRule>
  </conditionalFormatting>
  <conditionalFormatting sqref="E50">
    <cfRule type="cellIs" dxfId="754" priority="91" stopIfTrue="1" operator="between">
      <formula>200</formula>
      <formula>300</formula>
    </cfRule>
  </conditionalFormatting>
  <conditionalFormatting sqref="E54">
    <cfRule type="cellIs" dxfId="753" priority="90" stopIfTrue="1" operator="between">
      <formula>200</formula>
      <formula>300</formula>
    </cfRule>
  </conditionalFormatting>
  <conditionalFormatting sqref="N50">
    <cfRule type="cellIs" dxfId="752" priority="89" stopIfTrue="1" operator="between">
      <formula>200</formula>
      <formula>300</formula>
    </cfRule>
  </conditionalFormatting>
  <conditionalFormatting sqref="R50">
    <cfRule type="cellIs" dxfId="751" priority="88" stopIfTrue="1" operator="between">
      <formula>200</formula>
      <formula>300</formula>
    </cfRule>
  </conditionalFormatting>
  <conditionalFormatting sqref="V50">
    <cfRule type="cellIs" dxfId="750" priority="87" stopIfTrue="1" operator="between">
      <formula>200</formula>
      <formula>300</formula>
    </cfRule>
  </conditionalFormatting>
  <conditionalFormatting sqref="O50">
    <cfRule type="cellIs" dxfId="749" priority="86" stopIfTrue="1" operator="between">
      <formula>200</formula>
      <formula>300</formula>
    </cfRule>
  </conditionalFormatting>
  <conditionalFormatting sqref="N43:N45">
    <cfRule type="cellIs" dxfId="748" priority="69" stopIfTrue="1" operator="between">
      <formula>200</formula>
      <formula>300</formula>
    </cfRule>
  </conditionalFormatting>
  <conditionalFormatting sqref="J47:J49">
    <cfRule type="cellIs" dxfId="747" priority="73" stopIfTrue="1" operator="between">
      <formula>200</formula>
      <formula>300</formula>
    </cfRule>
  </conditionalFormatting>
  <conditionalFormatting sqref="F51:F53">
    <cfRule type="cellIs" dxfId="746" priority="77" stopIfTrue="1" operator="between">
      <formula>200</formula>
      <formula>300</formula>
    </cfRule>
  </conditionalFormatting>
  <conditionalFormatting sqref="F39:F41">
    <cfRule type="cellIs" dxfId="745" priority="80" stopIfTrue="1" operator="between">
      <formula>200</formula>
      <formula>300</formula>
    </cfRule>
  </conditionalFormatting>
  <conditionalFormatting sqref="F43:F45">
    <cfRule type="cellIs" dxfId="744" priority="79" stopIfTrue="1" operator="between">
      <formula>200</formula>
      <formula>300</formula>
    </cfRule>
  </conditionalFormatting>
  <conditionalFormatting sqref="F47:F49">
    <cfRule type="cellIs" dxfId="743" priority="78" stopIfTrue="1" operator="between">
      <formula>200</formula>
      <formula>300</formula>
    </cfRule>
  </conditionalFormatting>
  <conditionalFormatting sqref="F55:F57">
    <cfRule type="cellIs" dxfId="742" priority="76" stopIfTrue="1" operator="between">
      <formula>200</formula>
      <formula>300</formula>
    </cfRule>
  </conditionalFormatting>
  <conditionalFormatting sqref="J39:J41">
    <cfRule type="cellIs" dxfId="741" priority="75" stopIfTrue="1" operator="between">
      <formula>200</formula>
      <formula>300</formula>
    </cfRule>
  </conditionalFormatting>
  <conditionalFormatting sqref="J43:J45">
    <cfRule type="cellIs" dxfId="740" priority="74" stopIfTrue="1" operator="between">
      <formula>200</formula>
      <formula>300</formula>
    </cfRule>
  </conditionalFormatting>
  <conditionalFormatting sqref="J51:J53">
    <cfRule type="cellIs" dxfId="739" priority="72" stopIfTrue="1" operator="between">
      <formula>200</formula>
      <formula>300</formula>
    </cfRule>
  </conditionalFormatting>
  <conditionalFormatting sqref="J55:J57">
    <cfRule type="cellIs" dxfId="738" priority="71" stopIfTrue="1" operator="between">
      <formula>200</formula>
      <formula>300</formula>
    </cfRule>
  </conditionalFormatting>
  <conditionalFormatting sqref="N39:N41">
    <cfRule type="cellIs" dxfId="737" priority="70" stopIfTrue="1" operator="between">
      <formula>200</formula>
      <formula>300</formula>
    </cfRule>
  </conditionalFormatting>
  <conditionalFormatting sqref="N47:N49">
    <cfRule type="cellIs" dxfId="736" priority="68" stopIfTrue="1" operator="between">
      <formula>200</formula>
      <formula>300</formula>
    </cfRule>
  </conditionalFormatting>
  <conditionalFormatting sqref="N51:N53">
    <cfRule type="cellIs" dxfId="735" priority="67" stopIfTrue="1" operator="between">
      <formula>200</formula>
      <formula>300</formula>
    </cfRule>
  </conditionalFormatting>
  <conditionalFormatting sqref="N55:N57">
    <cfRule type="cellIs" dxfId="734" priority="66" stopIfTrue="1" operator="between">
      <formula>200</formula>
      <formula>300</formula>
    </cfRule>
  </conditionalFormatting>
  <conditionalFormatting sqref="R39:R41">
    <cfRule type="cellIs" dxfId="733" priority="65" stopIfTrue="1" operator="between">
      <formula>200</formula>
      <formula>300</formula>
    </cfRule>
  </conditionalFormatting>
  <conditionalFormatting sqref="R43:R45">
    <cfRule type="cellIs" dxfId="732" priority="64" stopIfTrue="1" operator="between">
      <formula>200</formula>
      <formula>300</formula>
    </cfRule>
  </conditionalFormatting>
  <conditionalFormatting sqref="R47:R49">
    <cfRule type="cellIs" dxfId="731" priority="63" stopIfTrue="1" operator="between">
      <formula>200</formula>
      <formula>300</formula>
    </cfRule>
  </conditionalFormatting>
  <conditionalFormatting sqref="R51:R53">
    <cfRule type="cellIs" dxfId="730" priority="62" stopIfTrue="1" operator="between">
      <formula>200</formula>
      <formula>300</formula>
    </cfRule>
  </conditionalFormatting>
  <conditionalFormatting sqref="R55:R57">
    <cfRule type="cellIs" dxfId="729" priority="61" stopIfTrue="1" operator="between">
      <formula>200</formula>
      <formula>300</formula>
    </cfRule>
  </conditionalFormatting>
  <conditionalFormatting sqref="V55:V57 V51:V53 V47:V49 V43:V45 V39:V41">
    <cfRule type="cellIs" dxfId="728" priority="60" stopIfTrue="1" operator="between">
      <formula>200</formula>
      <formula>300</formula>
    </cfRule>
  </conditionalFormatting>
  <conditionalFormatting sqref="D5:D7 D9:D11 D13:D15 D25:D27 D17:D19 D21:D23">
    <cfRule type="cellIs" dxfId="727" priority="57" stopIfTrue="1" operator="between">
      <formula>200</formula>
      <formula>300</formula>
    </cfRule>
  </conditionalFormatting>
  <conditionalFormatting sqref="AB2:AB4">
    <cfRule type="cellIs" dxfId="726" priority="58" stopIfTrue="1" operator="between">
      <formula>200</formula>
      <formula>300</formula>
    </cfRule>
  </conditionalFormatting>
  <conditionalFormatting sqref="X5 K25:K26 T5 W25:W26 P5 S25:S26 L5 O25:O26 H5 G25:G26 X9 W9:W10 T9 S9:S10 P9 O9:O10 L9 K9:K10 H9 G9:G10 X13 W13:W14 T13 S13:S14 P13 O13:O14 L13 K13:K14 H13 G13:G14 X17 W17:W18 T17 S17:S18 P17 O17:O18 L17 K17:K18 H17 G17:G18 X21 W21:W22 T21 S21:S22 P21 O22 L21 K21:K22 H21 G21:G22 X25 T25 P25 L25 H25 E6:E8 F5:G6 M5:M28 N5:O6 U5:U28 V5:W6 I5:I28 J5:K6 Q5:Q28 R5:S6 F13 F17 F21 F25 J13 J25 Y5:AB28 N13 N25 R13 R25 V13 V25 E10:E12 E14:E16 E18:E20 E22:E24 E26:E28 J17 N17 R17 V17 J21 F7:F9 J7:J9 N7:N9 R7:R9 V7:V9">
    <cfRule type="cellIs" dxfId="725" priority="59" stopIfTrue="1" operator="between">
      <formula>200</formula>
      <formula>300</formula>
    </cfRule>
  </conditionalFormatting>
  <conditionalFormatting sqref="E9">
    <cfRule type="cellIs" dxfId="724" priority="55" stopIfTrue="1" operator="between">
      <formula>200</formula>
      <formula>300</formula>
    </cfRule>
  </conditionalFormatting>
  <conditionalFormatting sqref="E5">
    <cfRule type="cellIs" dxfId="723" priority="56" stopIfTrue="1" operator="between">
      <formula>200</formula>
      <formula>300</formula>
    </cfRule>
  </conditionalFormatting>
  <conditionalFormatting sqref="E13">
    <cfRule type="cellIs" dxfId="722" priority="54" stopIfTrue="1" operator="between">
      <formula>200</formula>
      <formula>300</formula>
    </cfRule>
  </conditionalFormatting>
  <conditionalFormatting sqref="E17">
    <cfRule type="cellIs" dxfId="721" priority="53" stopIfTrue="1" operator="between">
      <formula>200</formula>
      <formula>300</formula>
    </cfRule>
  </conditionalFormatting>
  <conditionalFormatting sqref="E21">
    <cfRule type="cellIs" dxfId="720" priority="52" stopIfTrue="1" operator="between">
      <formula>200</formula>
      <formula>300</formula>
    </cfRule>
  </conditionalFormatting>
  <conditionalFormatting sqref="E25">
    <cfRule type="cellIs" dxfId="719" priority="51" stopIfTrue="1" operator="between">
      <formula>200</formula>
      <formula>300</formula>
    </cfRule>
  </conditionalFormatting>
  <conditionalFormatting sqref="N21">
    <cfRule type="cellIs" dxfId="718" priority="50" stopIfTrue="1" operator="between">
      <formula>200</formula>
      <formula>300</formula>
    </cfRule>
  </conditionalFormatting>
  <conditionalFormatting sqref="R21">
    <cfRule type="cellIs" dxfId="717" priority="49" stopIfTrue="1" operator="between">
      <formula>200</formula>
      <formula>300</formula>
    </cfRule>
  </conditionalFormatting>
  <conditionalFormatting sqref="V21">
    <cfRule type="cellIs" dxfId="716" priority="48" stopIfTrue="1" operator="between">
      <formula>200</formula>
      <formula>300</formula>
    </cfRule>
  </conditionalFormatting>
  <conditionalFormatting sqref="O21">
    <cfRule type="cellIs" dxfId="715" priority="47" stopIfTrue="1" operator="between">
      <formula>200</formula>
      <formula>300</formula>
    </cfRule>
  </conditionalFormatting>
  <conditionalFormatting sqref="F26:F28">
    <cfRule type="cellIs" dxfId="714" priority="21" stopIfTrue="1" operator="between">
      <formula>200</formula>
      <formula>300</formula>
    </cfRule>
  </conditionalFormatting>
  <conditionalFormatting sqref="F10:F12">
    <cfRule type="cellIs" dxfId="713" priority="25" stopIfTrue="1" operator="between">
      <formula>200</formula>
      <formula>300</formula>
    </cfRule>
  </conditionalFormatting>
  <conditionalFormatting sqref="F14:F16">
    <cfRule type="cellIs" dxfId="712" priority="24" stopIfTrue="1" operator="between">
      <formula>200</formula>
      <formula>300</formula>
    </cfRule>
  </conditionalFormatting>
  <conditionalFormatting sqref="F18:F20">
    <cfRule type="cellIs" dxfId="711" priority="23" stopIfTrue="1" operator="between">
      <formula>200</formula>
      <formula>300</formula>
    </cfRule>
  </conditionalFormatting>
  <conditionalFormatting sqref="F22:F24">
    <cfRule type="cellIs" dxfId="710" priority="22" stopIfTrue="1" operator="between">
      <formula>200</formula>
      <formula>300</formula>
    </cfRule>
  </conditionalFormatting>
  <conditionalFormatting sqref="J10:J12">
    <cfRule type="cellIs" dxfId="709" priority="20" stopIfTrue="1" operator="between">
      <formula>200</formula>
      <formula>300</formula>
    </cfRule>
  </conditionalFormatting>
  <conditionalFormatting sqref="J14:J16">
    <cfRule type="cellIs" dxfId="708" priority="19" stopIfTrue="1" operator="between">
      <formula>200</formula>
      <formula>300</formula>
    </cfRule>
  </conditionalFormatting>
  <conditionalFormatting sqref="J18:J20">
    <cfRule type="cellIs" dxfId="707" priority="18" stopIfTrue="1" operator="between">
      <formula>200</formula>
      <formula>300</formula>
    </cfRule>
  </conditionalFormatting>
  <conditionalFormatting sqref="J22:J24">
    <cfRule type="cellIs" dxfId="706" priority="17" stopIfTrue="1" operator="between">
      <formula>200</formula>
      <formula>300</formula>
    </cfRule>
  </conditionalFormatting>
  <conditionalFormatting sqref="J26:J28">
    <cfRule type="cellIs" dxfId="705" priority="16" stopIfTrue="1" operator="between">
      <formula>200</formula>
      <formula>300</formula>
    </cfRule>
  </conditionalFormatting>
  <conditionalFormatting sqref="N10:N12">
    <cfRule type="cellIs" dxfId="704" priority="15" stopIfTrue="1" operator="between">
      <formula>200</formula>
      <formula>300</formula>
    </cfRule>
  </conditionalFormatting>
  <conditionalFormatting sqref="N14:N16">
    <cfRule type="cellIs" dxfId="703" priority="14" stopIfTrue="1" operator="between">
      <formula>200</formula>
      <formula>300</formula>
    </cfRule>
  </conditionalFormatting>
  <conditionalFormatting sqref="N18:N20">
    <cfRule type="cellIs" dxfId="702" priority="13" stopIfTrue="1" operator="between">
      <formula>200</formula>
      <formula>300</formula>
    </cfRule>
  </conditionalFormatting>
  <conditionalFormatting sqref="N22:N24">
    <cfRule type="cellIs" dxfId="701" priority="12" stopIfTrue="1" operator="between">
      <formula>200</formula>
      <formula>300</formula>
    </cfRule>
  </conditionalFormatting>
  <conditionalFormatting sqref="N26:N28">
    <cfRule type="cellIs" dxfId="700" priority="11" stopIfTrue="1" operator="between">
      <formula>200</formula>
      <formula>300</formula>
    </cfRule>
  </conditionalFormatting>
  <conditionalFormatting sqref="R10:R12">
    <cfRule type="cellIs" dxfId="699" priority="10" stopIfTrue="1" operator="between">
      <formula>200</formula>
      <formula>300</formula>
    </cfRule>
  </conditionalFormatting>
  <conditionalFormatting sqref="R14:R16">
    <cfRule type="cellIs" dxfId="698" priority="9" stopIfTrue="1" operator="between">
      <formula>200</formula>
      <formula>300</formula>
    </cfRule>
  </conditionalFormatting>
  <conditionalFormatting sqref="R18:R20">
    <cfRule type="cellIs" dxfId="697" priority="8" stopIfTrue="1" operator="between">
      <formula>200</formula>
      <formula>300</formula>
    </cfRule>
  </conditionalFormatting>
  <conditionalFormatting sqref="R22:R24">
    <cfRule type="cellIs" dxfId="696" priority="7" stopIfTrue="1" operator="between">
      <formula>200</formula>
      <formula>300</formula>
    </cfRule>
  </conditionalFormatting>
  <conditionalFormatting sqref="R26:R28">
    <cfRule type="cellIs" dxfId="695" priority="6" stopIfTrue="1" operator="between">
      <formula>200</formula>
      <formula>300</formula>
    </cfRule>
  </conditionalFormatting>
  <conditionalFormatting sqref="V10:V12">
    <cfRule type="cellIs" dxfId="694" priority="5" stopIfTrue="1" operator="between">
      <formula>200</formula>
      <formula>300</formula>
    </cfRule>
  </conditionalFormatting>
  <conditionalFormatting sqref="V14:V16">
    <cfRule type="cellIs" dxfId="693" priority="4" stopIfTrue="1" operator="between">
      <formula>200</formula>
      <formula>300</formula>
    </cfRule>
  </conditionalFormatting>
  <conditionalFormatting sqref="V18:V20">
    <cfRule type="cellIs" dxfId="692" priority="3" stopIfTrue="1" operator="between">
      <formula>200</formula>
      <formula>300</formula>
    </cfRule>
  </conditionalFormatting>
  <conditionalFormatting sqref="V22:V24">
    <cfRule type="cellIs" dxfId="691" priority="2" stopIfTrue="1" operator="between">
      <formula>200</formula>
      <formula>300</formula>
    </cfRule>
  </conditionalFormatting>
  <conditionalFormatting sqref="V26:V28">
    <cfRule type="cellIs" dxfId="690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zoomScale="50" zoomScaleNormal="50" workbookViewId="0">
      <selection activeCell="D4" sqref="D4"/>
    </sheetView>
  </sheetViews>
  <sheetFormatPr defaultColWidth="9.140625" defaultRowHeight="16.5" x14ac:dyDescent="0.25"/>
  <cols>
    <col min="1" max="1" width="0.85546875" style="1" customWidth="1"/>
    <col min="2" max="2" width="18.42578125" style="1" customWidth="1"/>
    <col min="3" max="3" width="7" style="1" customWidth="1"/>
    <col min="4" max="4" width="7.42578125" style="1" customWidth="1"/>
    <col min="5" max="5" width="6" style="69" hidden="1" customWidth="1"/>
    <col min="6" max="6" width="8.7109375" style="70" customWidth="1"/>
    <col min="7" max="7" width="7.85546875" style="1" customWidth="1"/>
    <col min="8" max="8" width="11.85546875" style="1" customWidth="1"/>
    <col min="9" max="9" width="6" style="1" hidden="1" customWidth="1"/>
    <col min="10" max="10" width="8.5703125" style="1" customWidth="1"/>
    <col min="11" max="11" width="6.42578125" style="1" bestFit="1" customWidth="1"/>
    <col min="12" max="12" width="12.5703125" style="1" customWidth="1"/>
    <col min="13" max="13" width="6" style="1" hidden="1" customWidth="1"/>
    <col min="14" max="14" width="8" style="1" customWidth="1"/>
    <col min="15" max="15" width="7.85546875" style="1" customWidth="1"/>
    <col min="16" max="16" width="12.140625" style="1" customWidth="1"/>
    <col min="17" max="17" width="6" style="1" hidden="1" customWidth="1"/>
    <col min="18" max="18" width="9.140625" style="1" customWidth="1"/>
    <col min="19" max="19" width="7.85546875" style="1" customWidth="1"/>
    <col min="20" max="20" width="10.140625" style="1" customWidth="1"/>
    <col min="21" max="21" width="6" style="1" hidden="1" customWidth="1"/>
    <col min="22" max="22" width="8.7109375" style="1" customWidth="1"/>
    <col min="23" max="23" width="7.85546875" style="1" customWidth="1"/>
    <col min="24" max="24" width="10.7109375" style="1" customWidth="1"/>
    <col min="25" max="25" width="9.7109375" style="1" customWidth="1"/>
    <col min="26" max="26" width="7.28515625" style="1" customWidth="1"/>
    <col min="27" max="27" width="12.28515625" style="1" customWidth="1"/>
    <col min="28" max="28" width="10.42578125" style="1" customWidth="1"/>
    <col min="29" max="29" width="14.42578125" style="69" customWidth="1"/>
    <col min="30" max="16384" width="9.140625" style="1"/>
  </cols>
  <sheetData>
    <row r="1" spans="1:29" ht="22.5" x14ac:dyDescent="0.25">
      <c r="B1" s="2"/>
      <c r="C1" s="2"/>
      <c r="D1" s="3"/>
      <c r="E1" s="4"/>
      <c r="F1" s="5" t="s">
        <v>198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7" t="s">
        <v>87</v>
      </c>
      <c r="X1" s="8"/>
      <c r="Y1" s="8"/>
      <c r="Z1" s="8"/>
      <c r="AA1" s="3"/>
      <c r="AB1" s="3"/>
      <c r="AC1" s="4"/>
    </row>
    <row r="2" spans="1:29" ht="21" thickBot="1" x14ac:dyDescent="0.35">
      <c r="B2" s="9" t="s">
        <v>0</v>
      </c>
      <c r="C2" s="10"/>
      <c r="D2" s="10"/>
      <c r="E2" s="4"/>
      <c r="F2" s="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x14ac:dyDescent="0.25">
      <c r="B3" s="698" t="s">
        <v>1</v>
      </c>
      <c r="C3" s="699"/>
      <c r="D3" s="12" t="s">
        <v>2</v>
      </c>
      <c r="E3" s="13"/>
      <c r="F3" s="281" t="s">
        <v>3</v>
      </c>
      <c r="G3" s="700" t="s">
        <v>4</v>
      </c>
      <c r="H3" s="701"/>
      <c r="I3" s="15"/>
      <c r="J3" s="281" t="s">
        <v>5</v>
      </c>
      <c r="K3" s="700" t="s">
        <v>4</v>
      </c>
      <c r="L3" s="701"/>
      <c r="M3" s="16"/>
      <c r="N3" s="281" t="s">
        <v>6</v>
      </c>
      <c r="O3" s="700" t="s">
        <v>4</v>
      </c>
      <c r="P3" s="701"/>
      <c r="Q3" s="16"/>
      <c r="R3" s="281" t="s">
        <v>7</v>
      </c>
      <c r="S3" s="700" t="s">
        <v>4</v>
      </c>
      <c r="T3" s="701"/>
      <c r="U3" s="17"/>
      <c r="V3" s="281" t="s">
        <v>8</v>
      </c>
      <c r="W3" s="700" t="s">
        <v>4</v>
      </c>
      <c r="X3" s="701"/>
      <c r="Y3" s="281" t="s">
        <v>9</v>
      </c>
      <c r="Z3" s="18"/>
      <c r="AA3" s="19" t="s">
        <v>10</v>
      </c>
      <c r="AB3" s="20" t="s">
        <v>11</v>
      </c>
      <c r="AC3" s="21" t="s">
        <v>9</v>
      </c>
    </row>
    <row r="4" spans="1:29" ht="17.25" thickBot="1" x14ac:dyDescent="0.3">
      <c r="A4" s="22"/>
      <c r="B4" s="702" t="s">
        <v>12</v>
      </c>
      <c r="C4" s="703"/>
      <c r="D4" s="23"/>
      <c r="E4" s="24"/>
      <c r="F4" s="25" t="s">
        <v>13</v>
      </c>
      <c r="G4" s="696" t="s">
        <v>14</v>
      </c>
      <c r="H4" s="697"/>
      <c r="I4" s="26"/>
      <c r="J4" s="25" t="s">
        <v>13</v>
      </c>
      <c r="K4" s="696" t="s">
        <v>14</v>
      </c>
      <c r="L4" s="697"/>
      <c r="M4" s="25"/>
      <c r="N4" s="25" t="s">
        <v>13</v>
      </c>
      <c r="O4" s="696" t="s">
        <v>14</v>
      </c>
      <c r="P4" s="697"/>
      <c r="Q4" s="25"/>
      <c r="R4" s="25" t="s">
        <v>13</v>
      </c>
      <c r="S4" s="696" t="s">
        <v>14</v>
      </c>
      <c r="T4" s="697"/>
      <c r="U4" s="27"/>
      <c r="V4" s="25" t="s">
        <v>13</v>
      </c>
      <c r="W4" s="696" t="s">
        <v>14</v>
      </c>
      <c r="X4" s="697"/>
      <c r="Y4" s="28" t="s">
        <v>13</v>
      </c>
      <c r="Z4" s="29" t="s">
        <v>15</v>
      </c>
      <c r="AA4" s="30" t="s">
        <v>16</v>
      </c>
      <c r="AB4" s="31" t="s">
        <v>17</v>
      </c>
      <c r="AC4" s="32" t="s">
        <v>18</v>
      </c>
    </row>
    <row r="5" spans="1:29" ht="48.75" customHeight="1" x14ac:dyDescent="0.25">
      <c r="A5" s="22"/>
      <c r="B5" s="678" t="s">
        <v>37</v>
      </c>
      <c r="C5" s="679"/>
      <c r="D5" s="33">
        <f>SUM(D6:D8)</f>
        <v>68</v>
      </c>
      <c r="E5" s="34">
        <f>SUM(E6:E8)</f>
        <v>415</v>
      </c>
      <c r="F5" s="35">
        <f>SUM(F6:F8)</f>
        <v>483</v>
      </c>
      <c r="G5" s="36">
        <f>F25</f>
        <v>517</v>
      </c>
      <c r="H5" s="37" t="str">
        <f>B25</f>
        <v>Assar</v>
      </c>
      <c r="I5" s="38">
        <f>SUM(I6:I8)</f>
        <v>491</v>
      </c>
      <c r="J5" s="39">
        <f>SUM(J6:J8)</f>
        <v>559</v>
      </c>
      <c r="K5" s="39">
        <f>J21</f>
        <v>524</v>
      </c>
      <c r="L5" s="40" t="str">
        <f>B21</f>
        <v>Dan Arpo</v>
      </c>
      <c r="M5" s="41">
        <f>SUM(M6:M8)</f>
        <v>482</v>
      </c>
      <c r="N5" s="36">
        <f>SUM(N6:N8)</f>
        <v>550</v>
      </c>
      <c r="O5" s="36">
        <f>N17</f>
        <v>521</v>
      </c>
      <c r="P5" s="37" t="str">
        <f>B17</f>
        <v>AQVA</v>
      </c>
      <c r="Q5" s="42">
        <f>SUM(Q6:Q8)</f>
        <v>392</v>
      </c>
      <c r="R5" s="36">
        <f>SUM(R6:R8)</f>
        <v>460</v>
      </c>
      <c r="S5" s="36">
        <f>R13</f>
        <v>602</v>
      </c>
      <c r="T5" s="37" t="str">
        <f>B13</f>
        <v>Eesti Raudtee</v>
      </c>
      <c r="U5" s="42">
        <f>SUM(U6:U8)</f>
        <v>462</v>
      </c>
      <c r="V5" s="36">
        <f>SUM(V6:V8)</f>
        <v>530</v>
      </c>
      <c r="W5" s="36">
        <f>V9</f>
        <v>581</v>
      </c>
      <c r="X5" s="37" t="str">
        <f>B9</f>
        <v>Noobel</v>
      </c>
      <c r="Y5" s="43">
        <f>F5+J5+N5+R5+V5</f>
        <v>2582</v>
      </c>
      <c r="Z5" s="41">
        <f>SUM(Z6:Z8)</f>
        <v>2242</v>
      </c>
      <c r="AA5" s="44">
        <f>AVERAGE(AA6,AA7,AA8)</f>
        <v>172.13333333333333</v>
      </c>
      <c r="AB5" s="45">
        <f>AVERAGE(AB6,AB7,AB8)</f>
        <v>149.46666666666667</v>
      </c>
      <c r="AC5" s="663">
        <f>G6+K6+O6+S6+W6</f>
        <v>2</v>
      </c>
    </row>
    <row r="6" spans="1:29" ht="16.5" customHeight="1" x14ac:dyDescent="0.25">
      <c r="A6" s="46"/>
      <c r="B6" s="680" t="s">
        <v>59</v>
      </c>
      <c r="C6" s="681"/>
      <c r="D6" s="47">
        <v>43</v>
      </c>
      <c r="E6" s="48">
        <v>136</v>
      </c>
      <c r="F6" s="49">
        <f>D6+E6</f>
        <v>179</v>
      </c>
      <c r="G6" s="668">
        <v>0</v>
      </c>
      <c r="H6" s="669"/>
      <c r="I6" s="50">
        <v>143</v>
      </c>
      <c r="J6" s="51">
        <f>I6+D6</f>
        <v>186</v>
      </c>
      <c r="K6" s="668">
        <v>1</v>
      </c>
      <c r="L6" s="669"/>
      <c r="M6" s="50">
        <v>130</v>
      </c>
      <c r="N6" s="51">
        <f>M6+D6</f>
        <v>173</v>
      </c>
      <c r="O6" s="668">
        <v>1</v>
      </c>
      <c r="P6" s="669"/>
      <c r="Q6" s="50">
        <v>127</v>
      </c>
      <c r="R6" s="49">
        <f>Q6+D6</f>
        <v>170</v>
      </c>
      <c r="S6" s="668">
        <v>0</v>
      </c>
      <c r="T6" s="669"/>
      <c r="U6" s="48">
        <v>110</v>
      </c>
      <c r="V6" s="49">
        <f>U6+D6</f>
        <v>153</v>
      </c>
      <c r="W6" s="668">
        <v>0</v>
      </c>
      <c r="X6" s="669"/>
      <c r="Y6" s="51">
        <f>F6+J6+N6+R6+V6</f>
        <v>861</v>
      </c>
      <c r="Z6" s="50">
        <f>E6+I6+M6+Q6+U6</f>
        <v>646</v>
      </c>
      <c r="AA6" s="52">
        <f>AVERAGE(F6,J6,N6,R6,V6)</f>
        <v>172.2</v>
      </c>
      <c r="AB6" s="53">
        <f>AVERAGE(F6,J6,N6,R6,V6)-D6</f>
        <v>129.19999999999999</v>
      </c>
      <c r="AC6" s="664"/>
    </row>
    <row r="7" spans="1:29" s="22" customFormat="1" ht="15.75" customHeight="1" x14ac:dyDescent="0.2">
      <c r="A7" s="46"/>
      <c r="B7" s="680" t="s">
        <v>38</v>
      </c>
      <c r="C7" s="681"/>
      <c r="D7" s="47">
        <v>19</v>
      </c>
      <c r="E7" s="48">
        <v>134</v>
      </c>
      <c r="F7" s="49">
        <f t="shared" ref="F7:F8" si="0">D7+E7</f>
        <v>153</v>
      </c>
      <c r="G7" s="670"/>
      <c r="H7" s="671"/>
      <c r="I7" s="50">
        <v>133</v>
      </c>
      <c r="J7" s="51">
        <f t="shared" ref="J7:J8" si="1">I7+D7</f>
        <v>152</v>
      </c>
      <c r="K7" s="670"/>
      <c r="L7" s="671"/>
      <c r="M7" s="50">
        <v>160</v>
      </c>
      <c r="N7" s="51">
        <f t="shared" ref="N7:N8" si="2">M7+D7</f>
        <v>179</v>
      </c>
      <c r="O7" s="670"/>
      <c r="P7" s="671"/>
      <c r="Q7" s="48">
        <v>128</v>
      </c>
      <c r="R7" s="49">
        <f t="shared" ref="R7:R8" si="3">Q7+D7</f>
        <v>147</v>
      </c>
      <c r="S7" s="670"/>
      <c r="T7" s="671"/>
      <c r="U7" s="48">
        <v>145</v>
      </c>
      <c r="V7" s="49">
        <f t="shared" ref="V7:V8" si="4">U7+D7</f>
        <v>164</v>
      </c>
      <c r="W7" s="670"/>
      <c r="X7" s="671"/>
      <c r="Y7" s="51">
        <f>F7+J7+N7+R7+V7</f>
        <v>795</v>
      </c>
      <c r="Z7" s="50">
        <f>E7+I7+M7+Q7+U7</f>
        <v>700</v>
      </c>
      <c r="AA7" s="52">
        <f>AVERAGE(F7,J7,N7,R7,V7)</f>
        <v>159</v>
      </c>
      <c r="AB7" s="53">
        <f>AVERAGE(F7,J7,N7,R7,V7)-D7</f>
        <v>140</v>
      </c>
      <c r="AC7" s="664"/>
    </row>
    <row r="8" spans="1:29" s="22" customFormat="1" ht="16.5" customHeight="1" thickBot="1" x14ac:dyDescent="0.25">
      <c r="A8" s="46"/>
      <c r="B8" s="682" t="s">
        <v>39</v>
      </c>
      <c r="C8" s="683"/>
      <c r="D8" s="54">
        <v>6</v>
      </c>
      <c r="E8" s="55">
        <v>145</v>
      </c>
      <c r="F8" s="49">
        <f t="shared" si="0"/>
        <v>151</v>
      </c>
      <c r="G8" s="672"/>
      <c r="H8" s="673"/>
      <c r="I8" s="56">
        <v>215</v>
      </c>
      <c r="J8" s="51">
        <f t="shared" si="1"/>
        <v>221</v>
      </c>
      <c r="K8" s="672"/>
      <c r="L8" s="673"/>
      <c r="M8" s="50">
        <v>192</v>
      </c>
      <c r="N8" s="51">
        <f t="shared" si="2"/>
        <v>198</v>
      </c>
      <c r="O8" s="672"/>
      <c r="P8" s="673"/>
      <c r="Q8" s="48">
        <v>137</v>
      </c>
      <c r="R8" s="49">
        <f t="shared" si="3"/>
        <v>143</v>
      </c>
      <c r="S8" s="672"/>
      <c r="T8" s="673"/>
      <c r="U8" s="48">
        <v>207</v>
      </c>
      <c r="V8" s="49">
        <f t="shared" si="4"/>
        <v>213</v>
      </c>
      <c r="W8" s="672"/>
      <c r="X8" s="673"/>
      <c r="Y8" s="57">
        <f>F8+J8+N8+R8+V8</f>
        <v>926</v>
      </c>
      <c r="Z8" s="56">
        <f>E8+I8+M8+Q8+U8</f>
        <v>896</v>
      </c>
      <c r="AA8" s="58">
        <f>AVERAGE(F8,J8,N8,R8,V8)</f>
        <v>185.2</v>
      </c>
      <c r="AB8" s="59">
        <f>AVERAGE(F8,J8,N8,R8,V8)-D8</f>
        <v>179.2</v>
      </c>
      <c r="AC8" s="665"/>
    </row>
    <row r="9" spans="1:29" s="46" customFormat="1" ht="48.75" customHeight="1" x14ac:dyDescent="0.2">
      <c r="B9" s="678" t="s">
        <v>30</v>
      </c>
      <c r="C9" s="679"/>
      <c r="D9" s="232">
        <f>SUM(D10:D12)</f>
        <v>38</v>
      </c>
      <c r="E9" s="34">
        <f>SUM(E10:E12)</f>
        <v>559</v>
      </c>
      <c r="F9" s="61">
        <f>SUM(F10:F12)</f>
        <v>597</v>
      </c>
      <c r="G9" s="61">
        <f>F21</f>
        <v>527</v>
      </c>
      <c r="H9" s="40" t="str">
        <f>B21</f>
        <v>Dan Arpo</v>
      </c>
      <c r="I9" s="62">
        <f>SUM(I10:I12)</f>
        <v>456</v>
      </c>
      <c r="J9" s="61">
        <f>SUM(J10:J12)</f>
        <v>494</v>
      </c>
      <c r="K9" s="61">
        <f>J17</f>
        <v>557</v>
      </c>
      <c r="L9" s="40" t="str">
        <f>B17</f>
        <v>AQVA</v>
      </c>
      <c r="M9" s="41">
        <f>SUM(M10:M12)</f>
        <v>578</v>
      </c>
      <c r="N9" s="61">
        <f>SUM(N10:N12)</f>
        <v>616</v>
      </c>
      <c r="O9" s="61">
        <f>N13</f>
        <v>628</v>
      </c>
      <c r="P9" s="40" t="str">
        <f>B13</f>
        <v>Eesti Raudtee</v>
      </c>
      <c r="Q9" s="41">
        <f>SUM(Q10:Q12)</f>
        <v>660</v>
      </c>
      <c r="R9" s="61">
        <f>SUM(R10:R12)</f>
        <v>698</v>
      </c>
      <c r="S9" s="61">
        <f>R25</f>
        <v>508</v>
      </c>
      <c r="T9" s="40" t="str">
        <f>B25</f>
        <v>Assar</v>
      </c>
      <c r="U9" s="41">
        <f>SUM(U10:U12)</f>
        <v>543</v>
      </c>
      <c r="V9" s="61">
        <f>SUM(V10:V12)</f>
        <v>581</v>
      </c>
      <c r="W9" s="61">
        <f>V5</f>
        <v>530</v>
      </c>
      <c r="X9" s="40" t="str">
        <f>B5</f>
        <v>Latestoil</v>
      </c>
      <c r="Y9" s="43">
        <f>F9+J9+N9+R9+V9</f>
        <v>2986</v>
      </c>
      <c r="Z9" s="41">
        <f>SUM(Z10:Z12)</f>
        <v>2796</v>
      </c>
      <c r="AA9" s="64">
        <f>AVERAGE(AA10,AA11,AA12)</f>
        <v>199.06666666666669</v>
      </c>
      <c r="AB9" s="45">
        <f>AVERAGE(AB10,AB11,AB12)</f>
        <v>186.4</v>
      </c>
      <c r="AC9" s="663">
        <f>G10+K10+O10+S10+W10</f>
        <v>3</v>
      </c>
    </row>
    <row r="10" spans="1:29" s="46" customFormat="1" ht="15.75" customHeight="1" x14ac:dyDescent="0.2">
      <c r="B10" s="680" t="s">
        <v>122</v>
      </c>
      <c r="C10" s="681"/>
      <c r="D10" s="47">
        <v>24</v>
      </c>
      <c r="E10" s="48">
        <v>210</v>
      </c>
      <c r="F10" s="49">
        <f>D10+E10</f>
        <v>234</v>
      </c>
      <c r="G10" s="668">
        <v>1</v>
      </c>
      <c r="H10" s="669"/>
      <c r="I10" s="50">
        <v>186</v>
      </c>
      <c r="J10" s="51">
        <f>I10+D10</f>
        <v>210</v>
      </c>
      <c r="K10" s="668">
        <v>0</v>
      </c>
      <c r="L10" s="669"/>
      <c r="M10" s="50">
        <v>150</v>
      </c>
      <c r="N10" s="51">
        <f>M10+D10</f>
        <v>174</v>
      </c>
      <c r="O10" s="668">
        <v>0</v>
      </c>
      <c r="P10" s="669"/>
      <c r="Q10" s="50">
        <v>246</v>
      </c>
      <c r="R10" s="49">
        <f>Q10+D10</f>
        <v>270</v>
      </c>
      <c r="S10" s="668">
        <v>1</v>
      </c>
      <c r="T10" s="669"/>
      <c r="U10" s="50">
        <v>169</v>
      </c>
      <c r="V10" s="49">
        <f>U10+D10</f>
        <v>193</v>
      </c>
      <c r="W10" s="668">
        <v>1</v>
      </c>
      <c r="X10" s="669"/>
      <c r="Y10" s="51">
        <f t="shared" ref="Y10:Y28" si="5">F10+J10+N10+R10+V10</f>
        <v>1081</v>
      </c>
      <c r="Z10" s="50">
        <f>E10+I10+M10+Q10+U10</f>
        <v>961</v>
      </c>
      <c r="AA10" s="52">
        <f>AVERAGE(F10,J10,N10,R10,V10)</f>
        <v>216.2</v>
      </c>
      <c r="AB10" s="53">
        <f>AVERAGE(F10,J10,N10,R10,V10)-D10</f>
        <v>192.2</v>
      </c>
      <c r="AC10" s="664"/>
    </row>
    <row r="11" spans="1:29" s="46" customFormat="1" ht="15.75" customHeight="1" x14ac:dyDescent="0.2">
      <c r="B11" s="680" t="s">
        <v>123</v>
      </c>
      <c r="C11" s="681"/>
      <c r="D11" s="47">
        <v>0</v>
      </c>
      <c r="E11" s="48">
        <v>180</v>
      </c>
      <c r="F11" s="49">
        <f t="shared" ref="F11:F12" si="6">D11+E11</f>
        <v>180</v>
      </c>
      <c r="G11" s="670"/>
      <c r="H11" s="671"/>
      <c r="I11" s="50">
        <v>135</v>
      </c>
      <c r="J11" s="51">
        <f t="shared" ref="J11:J12" si="7">I11+D11</f>
        <v>135</v>
      </c>
      <c r="K11" s="670"/>
      <c r="L11" s="671"/>
      <c r="M11" s="50">
        <v>256</v>
      </c>
      <c r="N11" s="51">
        <f t="shared" ref="N11:N12" si="8">M11+D11</f>
        <v>256</v>
      </c>
      <c r="O11" s="670"/>
      <c r="P11" s="671"/>
      <c r="Q11" s="48">
        <v>194</v>
      </c>
      <c r="R11" s="49">
        <f t="shared" ref="R11:R12" si="9">Q11+D11</f>
        <v>194</v>
      </c>
      <c r="S11" s="670"/>
      <c r="T11" s="671"/>
      <c r="U11" s="48">
        <v>194</v>
      </c>
      <c r="V11" s="49">
        <f t="shared" ref="V11:V12" si="10">U11+D11</f>
        <v>194</v>
      </c>
      <c r="W11" s="670"/>
      <c r="X11" s="671"/>
      <c r="Y11" s="51">
        <f t="shared" si="5"/>
        <v>959</v>
      </c>
      <c r="Z11" s="50">
        <f>E11+I11+M11+Q11+U11</f>
        <v>959</v>
      </c>
      <c r="AA11" s="52">
        <f>AVERAGE(F11,J11,N11,R11,V11)</f>
        <v>191.8</v>
      </c>
      <c r="AB11" s="53">
        <f>AVERAGE(F11,J11,N11,R11,V11)-D11</f>
        <v>191.8</v>
      </c>
      <c r="AC11" s="664"/>
    </row>
    <row r="12" spans="1:29" s="46" customFormat="1" ht="16.5" customHeight="1" thickBot="1" x14ac:dyDescent="0.25">
      <c r="B12" s="682" t="s">
        <v>124</v>
      </c>
      <c r="C12" s="683"/>
      <c r="D12" s="54">
        <v>14</v>
      </c>
      <c r="E12" s="55">
        <v>169</v>
      </c>
      <c r="F12" s="49">
        <f t="shared" si="6"/>
        <v>183</v>
      </c>
      <c r="G12" s="672"/>
      <c r="H12" s="673"/>
      <c r="I12" s="56">
        <v>135</v>
      </c>
      <c r="J12" s="51">
        <f t="shared" si="7"/>
        <v>149</v>
      </c>
      <c r="K12" s="672"/>
      <c r="L12" s="673"/>
      <c r="M12" s="50">
        <v>172</v>
      </c>
      <c r="N12" s="51">
        <f t="shared" si="8"/>
        <v>186</v>
      </c>
      <c r="O12" s="672"/>
      <c r="P12" s="673"/>
      <c r="Q12" s="48">
        <v>220</v>
      </c>
      <c r="R12" s="49">
        <f t="shared" si="9"/>
        <v>234</v>
      </c>
      <c r="S12" s="672"/>
      <c r="T12" s="673"/>
      <c r="U12" s="48">
        <v>180</v>
      </c>
      <c r="V12" s="49">
        <f t="shared" si="10"/>
        <v>194</v>
      </c>
      <c r="W12" s="672"/>
      <c r="X12" s="673"/>
      <c r="Y12" s="57">
        <f t="shared" si="5"/>
        <v>946</v>
      </c>
      <c r="Z12" s="56">
        <f>E12+I12+M12+Q12+U12</f>
        <v>876</v>
      </c>
      <c r="AA12" s="58">
        <f>AVERAGE(F12,J12,N12,R12,V12)</f>
        <v>189.2</v>
      </c>
      <c r="AB12" s="59">
        <f>AVERAGE(F12,J12,N12,R12,V12)-D12</f>
        <v>175.2</v>
      </c>
      <c r="AC12" s="665"/>
    </row>
    <row r="13" spans="1:29" s="46" customFormat="1" ht="45" customHeight="1" thickBot="1" x14ac:dyDescent="0.25">
      <c r="B13" s="690" t="s">
        <v>20</v>
      </c>
      <c r="C13" s="691"/>
      <c r="D13" s="60">
        <f>SUM(D14:D16)</f>
        <v>66</v>
      </c>
      <c r="E13" s="34">
        <f>SUM(E14:E16)</f>
        <v>521</v>
      </c>
      <c r="F13" s="61">
        <f>SUM(F14:F16)</f>
        <v>587</v>
      </c>
      <c r="G13" s="61">
        <f>F17</f>
        <v>558</v>
      </c>
      <c r="H13" s="40" t="str">
        <f>B17</f>
        <v>AQVA</v>
      </c>
      <c r="I13" s="62">
        <f>SUM(I14:I16)</f>
        <v>524</v>
      </c>
      <c r="J13" s="61">
        <f>SUM(J14:J16)</f>
        <v>590</v>
      </c>
      <c r="K13" s="61">
        <f>J25</f>
        <v>565</v>
      </c>
      <c r="L13" s="40" t="str">
        <f>B25</f>
        <v>Assar</v>
      </c>
      <c r="M13" s="41">
        <f>SUM(M14:M16)</f>
        <v>562</v>
      </c>
      <c r="N13" s="65">
        <f>SUM(N14:N16)</f>
        <v>628</v>
      </c>
      <c r="O13" s="61">
        <f>N9</f>
        <v>616</v>
      </c>
      <c r="P13" s="40" t="str">
        <f>B9</f>
        <v>Noobel</v>
      </c>
      <c r="Q13" s="41">
        <f>SUM(Q14:Q16)</f>
        <v>536</v>
      </c>
      <c r="R13" s="63">
        <f>SUM(R14:R16)</f>
        <v>602</v>
      </c>
      <c r="S13" s="61">
        <f>R5</f>
        <v>460</v>
      </c>
      <c r="T13" s="40" t="str">
        <f>B5</f>
        <v>Latestoil</v>
      </c>
      <c r="U13" s="41">
        <f>SUM(U14:U16)</f>
        <v>493</v>
      </c>
      <c r="V13" s="65">
        <f>SUM(V14:V16)</f>
        <v>559</v>
      </c>
      <c r="W13" s="61">
        <f>V21</f>
        <v>532</v>
      </c>
      <c r="X13" s="40" t="str">
        <f>B21</f>
        <v>Dan Arpo</v>
      </c>
      <c r="Y13" s="43">
        <f t="shared" si="5"/>
        <v>2966</v>
      </c>
      <c r="Z13" s="41">
        <f>SUM(Z14:Z16)</f>
        <v>2636</v>
      </c>
      <c r="AA13" s="64">
        <f>AVERAGE(AA14,AA15,AA16)</f>
        <v>197.73333333333335</v>
      </c>
      <c r="AB13" s="45">
        <f>AVERAGE(AB14,AB15,AB16)</f>
        <v>175.73333333333335</v>
      </c>
      <c r="AC13" s="663">
        <f>G14+K14+O14+S14+W14</f>
        <v>5</v>
      </c>
    </row>
    <row r="14" spans="1:29" s="46" customFormat="1" ht="15.75" customHeight="1" x14ac:dyDescent="0.2">
      <c r="B14" s="692" t="s">
        <v>103</v>
      </c>
      <c r="C14" s="693"/>
      <c r="D14" s="47">
        <v>38</v>
      </c>
      <c r="E14" s="48">
        <v>164</v>
      </c>
      <c r="F14" s="49">
        <f>D14+E14</f>
        <v>202</v>
      </c>
      <c r="G14" s="668">
        <v>1</v>
      </c>
      <c r="H14" s="669"/>
      <c r="I14" s="50">
        <v>163</v>
      </c>
      <c r="J14" s="51">
        <f>I14+D14</f>
        <v>201</v>
      </c>
      <c r="K14" s="668">
        <v>1</v>
      </c>
      <c r="L14" s="669"/>
      <c r="M14" s="50">
        <v>155</v>
      </c>
      <c r="N14" s="51">
        <f>M14+D14</f>
        <v>193</v>
      </c>
      <c r="O14" s="668">
        <v>1</v>
      </c>
      <c r="P14" s="669"/>
      <c r="Q14" s="50">
        <v>166</v>
      </c>
      <c r="R14" s="49">
        <f>Q14+D14</f>
        <v>204</v>
      </c>
      <c r="S14" s="668">
        <v>1</v>
      </c>
      <c r="T14" s="669"/>
      <c r="U14" s="50">
        <v>198</v>
      </c>
      <c r="V14" s="49">
        <f>U14+D14</f>
        <v>236</v>
      </c>
      <c r="W14" s="668">
        <v>1</v>
      </c>
      <c r="X14" s="669"/>
      <c r="Y14" s="51">
        <f t="shared" si="5"/>
        <v>1036</v>
      </c>
      <c r="Z14" s="50">
        <f>E14+I14+M14+Q14+U14</f>
        <v>846</v>
      </c>
      <c r="AA14" s="52">
        <f>AVERAGE(F14,J14,N14,R14,V14)</f>
        <v>207.2</v>
      </c>
      <c r="AB14" s="53">
        <f>AVERAGE(F14,J14,N14,R14,V14)-D14</f>
        <v>169.2</v>
      </c>
      <c r="AC14" s="664"/>
    </row>
    <row r="15" spans="1:29" s="46" customFormat="1" ht="15.75" customHeight="1" x14ac:dyDescent="0.2">
      <c r="B15" s="694" t="s">
        <v>105</v>
      </c>
      <c r="C15" s="695"/>
      <c r="D15" s="47">
        <v>17</v>
      </c>
      <c r="E15" s="48">
        <v>214</v>
      </c>
      <c r="F15" s="49">
        <f t="shared" ref="F15:F16" si="11">D15+E15</f>
        <v>231</v>
      </c>
      <c r="G15" s="670"/>
      <c r="H15" s="671"/>
      <c r="I15" s="48">
        <v>180</v>
      </c>
      <c r="J15" s="51">
        <f t="shared" ref="J15:J16" si="12">I15+D15</f>
        <v>197</v>
      </c>
      <c r="K15" s="670"/>
      <c r="L15" s="671"/>
      <c r="M15" s="48">
        <v>170</v>
      </c>
      <c r="N15" s="51">
        <f t="shared" ref="N15:N16" si="13">M15+D15</f>
        <v>187</v>
      </c>
      <c r="O15" s="670"/>
      <c r="P15" s="671"/>
      <c r="Q15" s="48">
        <v>213</v>
      </c>
      <c r="R15" s="49">
        <f t="shared" ref="R15:R16" si="14">Q15+D15</f>
        <v>230</v>
      </c>
      <c r="S15" s="670"/>
      <c r="T15" s="671"/>
      <c r="U15" s="48">
        <v>128</v>
      </c>
      <c r="V15" s="49">
        <f t="shared" ref="V15:V16" si="15">U15+D15</f>
        <v>145</v>
      </c>
      <c r="W15" s="670"/>
      <c r="X15" s="671"/>
      <c r="Y15" s="51">
        <f t="shared" si="5"/>
        <v>990</v>
      </c>
      <c r="Z15" s="50">
        <f>E15+I15+M15+Q15+U15</f>
        <v>905</v>
      </c>
      <c r="AA15" s="52">
        <f>AVERAGE(F15,J15,N15,R15,V15)</f>
        <v>198</v>
      </c>
      <c r="AB15" s="53">
        <f>AVERAGE(F15,J15,N15,R15,V15)-D15</f>
        <v>181</v>
      </c>
      <c r="AC15" s="664"/>
    </row>
    <row r="16" spans="1:29" s="46" customFormat="1" ht="16.5" customHeight="1" thickBot="1" x14ac:dyDescent="0.25">
      <c r="B16" s="682" t="s">
        <v>104</v>
      </c>
      <c r="C16" s="683"/>
      <c r="D16" s="54">
        <v>11</v>
      </c>
      <c r="E16" s="55">
        <v>143</v>
      </c>
      <c r="F16" s="49">
        <f t="shared" si="11"/>
        <v>154</v>
      </c>
      <c r="G16" s="672"/>
      <c r="H16" s="673"/>
      <c r="I16" s="48">
        <v>181</v>
      </c>
      <c r="J16" s="51">
        <f t="shared" si="12"/>
        <v>192</v>
      </c>
      <c r="K16" s="672"/>
      <c r="L16" s="673"/>
      <c r="M16" s="48">
        <v>237</v>
      </c>
      <c r="N16" s="51">
        <f t="shared" si="13"/>
        <v>248</v>
      </c>
      <c r="O16" s="672"/>
      <c r="P16" s="673"/>
      <c r="Q16" s="48">
        <v>157</v>
      </c>
      <c r="R16" s="49">
        <f t="shared" si="14"/>
        <v>168</v>
      </c>
      <c r="S16" s="672"/>
      <c r="T16" s="673"/>
      <c r="U16" s="48">
        <v>167</v>
      </c>
      <c r="V16" s="49">
        <f t="shared" si="15"/>
        <v>178</v>
      </c>
      <c r="W16" s="672"/>
      <c r="X16" s="673"/>
      <c r="Y16" s="57">
        <f t="shared" si="5"/>
        <v>940</v>
      </c>
      <c r="Z16" s="56">
        <f>E16+I16+M16+Q16+U16</f>
        <v>885</v>
      </c>
      <c r="AA16" s="58">
        <f>AVERAGE(F16,J16,N16,R16,V16)</f>
        <v>188</v>
      </c>
      <c r="AB16" s="59">
        <f>AVERAGE(F16,J16,N16,R16,V16)-D16</f>
        <v>177</v>
      </c>
      <c r="AC16" s="665"/>
    </row>
    <row r="17" spans="2:29" s="46" customFormat="1" ht="48.75" customHeight="1" x14ac:dyDescent="0.2">
      <c r="B17" s="661" t="s">
        <v>41</v>
      </c>
      <c r="C17" s="662"/>
      <c r="D17" s="232">
        <f>SUM(D18:D20)</f>
        <v>91</v>
      </c>
      <c r="E17" s="34">
        <f>SUM(E18:E20)</f>
        <v>467</v>
      </c>
      <c r="F17" s="61">
        <f>SUM(F18:F20)</f>
        <v>558</v>
      </c>
      <c r="G17" s="61">
        <f>F13</f>
        <v>587</v>
      </c>
      <c r="H17" s="40" t="str">
        <f>B13</f>
        <v>Eesti Raudtee</v>
      </c>
      <c r="I17" s="66">
        <f>SUM(I18:I20)</f>
        <v>466</v>
      </c>
      <c r="J17" s="61">
        <f>SUM(J18:J20)</f>
        <v>557</v>
      </c>
      <c r="K17" s="61">
        <f>J9</f>
        <v>494</v>
      </c>
      <c r="L17" s="40" t="str">
        <f>B9</f>
        <v>Noobel</v>
      </c>
      <c r="M17" s="42">
        <f>SUM(M18:M20)</f>
        <v>430</v>
      </c>
      <c r="N17" s="61">
        <f>SUM(N18:N20)</f>
        <v>521</v>
      </c>
      <c r="O17" s="61">
        <f>N5</f>
        <v>550</v>
      </c>
      <c r="P17" s="40" t="str">
        <f>B5</f>
        <v>Latestoil</v>
      </c>
      <c r="Q17" s="41">
        <f>SUM(Q18:Q20)</f>
        <v>484</v>
      </c>
      <c r="R17" s="61">
        <f>SUM(R18:R20)</f>
        <v>575</v>
      </c>
      <c r="S17" s="61">
        <f>R21</f>
        <v>614</v>
      </c>
      <c r="T17" s="40" t="str">
        <f>B21</f>
        <v>Dan Arpo</v>
      </c>
      <c r="U17" s="41">
        <f>SUM(U18:U20)</f>
        <v>466</v>
      </c>
      <c r="V17" s="61">
        <f>SUM(V18:V20)</f>
        <v>557</v>
      </c>
      <c r="W17" s="61">
        <f>V25</f>
        <v>530</v>
      </c>
      <c r="X17" s="40" t="str">
        <f>B25</f>
        <v>Assar</v>
      </c>
      <c r="Y17" s="43">
        <f t="shared" si="5"/>
        <v>2768</v>
      </c>
      <c r="Z17" s="41">
        <f>SUM(Z18:Z20)</f>
        <v>2313</v>
      </c>
      <c r="AA17" s="64">
        <f>AVERAGE(AA18,AA19,AA20)</f>
        <v>184.53333333333333</v>
      </c>
      <c r="AB17" s="45">
        <f>AVERAGE(AB18,AB19,AB20)</f>
        <v>154.20000000000002</v>
      </c>
      <c r="AC17" s="663">
        <f>G18+K18+O18+S18+W18</f>
        <v>2</v>
      </c>
    </row>
    <row r="18" spans="2:29" s="46" customFormat="1" ht="15.75" customHeight="1" x14ac:dyDescent="0.2">
      <c r="B18" s="666" t="s">
        <v>199</v>
      </c>
      <c r="C18" s="667"/>
      <c r="D18" s="47">
        <v>32</v>
      </c>
      <c r="E18" s="48">
        <v>147</v>
      </c>
      <c r="F18" s="49">
        <f>D18+E18</f>
        <v>179</v>
      </c>
      <c r="G18" s="668">
        <v>0</v>
      </c>
      <c r="H18" s="669"/>
      <c r="I18" s="50">
        <v>139</v>
      </c>
      <c r="J18" s="51">
        <f>I18+D18</f>
        <v>171</v>
      </c>
      <c r="K18" s="668">
        <v>1</v>
      </c>
      <c r="L18" s="669"/>
      <c r="M18" s="50">
        <v>126</v>
      </c>
      <c r="N18" s="51">
        <f>M18+D18</f>
        <v>158</v>
      </c>
      <c r="O18" s="668">
        <v>0</v>
      </c>
      <c r="P18" s="669"/>
      <c r="Q18" s="50">
        <v>159</v>
      </c>
      <c r="R18" s="49">
        <f>Q18+D18</f>
        <v>191</v>
      </c>
      <c r="S18" s="668">
        <v>0</v>
      </c>
      <c r="T18" s="669"/>
      <c r="U18" s="50">
        <v>159</v>
      </c>
      <c r="V18" s="49">
        <f>U18+D18</f>
        <v>191</v>
      </c>
      <c r="W18" s="668">
        <v>1</v>
      </c>
      <c r="X18" s="669"/>
      <c r="Y18" s="51">
        <f t="shared" si="5"/>
        <v>890</v>
      </c>
      <c r="Z18" s="50">
        <f>E18+I18+M18+Q18+U18</f>
        <v>730</v>
      </c>
      <c r="AA18" s="52">
        <f>AVERAGE(F18,J18,N18,R18,V18)</f>
        <v>178</v>
      </c>
      <c r="AB18" s="53">
        <f>AVERAGE(F18,J18,N18,R18,V18)-D18</f>
        <v>146</v>
      </c>
      <c r="AC18" s="664"/>
    </row>
    <row r="19" spans="2:29" s="46" customFormat="1" ht="15.75" customHeight="1" x14ac:dyDescent="0.2">
      <c r="B19" s="674" t="s">
        <v>120</v>
      </c>
      <c r="C19" s="675"/>
      <c r="D19" s="47">
        <v>31</v>
      </c>
      <c r="E19" s="48">
        <v>155</v>
      </c>
      <c r="F19" s="49">
        <f t="shared" ref="F19:F20" si="16">D19+E19</f>
        <v>186</v>
      </c>
      <c r="G19" s="670"/>
      <c r="H19" s="671"/>
      <c r="I19" s="48">
        <v>146</v>
      </c>
      <c r="J19" s="51">
        <f t="shared" ref="J19:J20" si="17">I19+D19</f>
        <v>177</v>
      </c>
      <c r="K19" s="670"/>
      <c r="L19" s="671"/>
      <c r="M19" s="48">
        <v>168</v>
      </c>
      <c r="N19" s="51">
        <f t="shared" ref="N19:N20" si="18">M19+D19</f>
        <v>199</v>
      </c>
      <c r="O19" s="670"/>
      <c r="P19" s="671"/>
      <c r="Q19" s="48">
        <v>142</v>
      </c>
      <c r="R19" s="49">
        <f t="shared" ref="R19:R20" si="19">Q19+D19</f>
        <v>173</v>
      </c>
      <c r="S19" s="670"/>
      <c r="T19" s="671"/>
      <c r="U19" s="48">
        <v>137</v>
      </c>
      <c r="V19" s="49">
        <f t="shared" ref="V19:V20" si="20">U19+D19</f>
        <v>168</v>
      </c>
      <c r="W19" s="670"/>
      <c r="X19" s="671"/>
      <c r="Y19" s="51">
        <f t="shared" si="5"/>
        <v>903</v>
      </c>
      <c r="Z19" s="50">
        <f>E19+I19+M19+Q19+U19</f>
        <v>748</v>
      </c>
      <c r="AA19" s="52">
        <f>AVERAGE(F19,J19,N19,R19,V19)</f>
        <v>180.6</v>
      </c>
      <c r="AB19" s="53">
        <f>AVERAGE(F19,J19,N19,R19,V19)-D19</f>
        <v>149.6</v>
      </c>
      <c r="AC19" s="664"/>
    </row>
    <row r="20" spans="2:29" s="46" customFormat="1" ht="16.5" customHeight="1" thickBot="1" x14ac:dyDescent="0.25">
      <c r="B20" s="676" t="s">
        <v>121</v>
      </c>
      <c r="C20" s="677"/>
      <c r="D20" s="54">
        <v>28</v>
      </c>
      <c r="E20" s="55">
        <v>165</v>
      </c>
      <c r="F20" s="49">
        <f t="shared" si="16"/>
        <v>193</v>
      </c>
      <c r="G20" s="672"/>
      <c r="H20" s="673"/>
      <c r="I20" s="48">
        <v>181</v>
      </c>
      <c r="J20" s="51">
        <f t="shared" si="17"/>
        <v>209</v>
      </c>
      <c r="K20" s="672"/>
      <c r="L20" s="673"/>
      <c r="M20" s="48">
        <v>136</v>
      </c>
      <c r="N20" s="51">
        <f t="shared" si="18"/>
        <v>164</v>
      </c>
      <c r="O20" s="672"/>
      <c r="P20" s="673"/>
      <c r="Q20" s="48">
        <v>183</v>
      </c>
      <c r="R20" s="49">
        <f t="shared" si="19"/>
        <v>211</v>
      </c>
      <c r="S20" s="672"/>
      <c r="T20" s="673"/>
      <c r="U20" s="48">
        <v>170</v>
      </c>
      <c r="V20" s="49">
        <f t="shared" si="20"/>
        <v>198</v>
      </c>
      <c r="W20" s="672"/>
      <c r="X20" s="673"/>
      <c r="Y20" s="57">
        <f t="shared" si="5"/>
        <v>975</v>
      </c>
      <c r="Z20" s="56">
        <f>E20+I20+M20+Q20+U20</f>
        <v>835</v>
      </c>
      <c r="AA20" s="58">
        <f>AVERAGE(F20,J20,N20,R20,V20)</f>
        <v>195</v>
      </c>
      <c r="AB20" s="59">
        <f>AVERAGE(F20,J20,N20,R20,V20)-D20</f>
        <v>167</v>
      </c>
      <c r="AC20" s="665"/>
    </row>
    <row r="21" spans="2:29" s="46" customFormat="1" ht="48.75" customHeight="1" x14ac:dyDescent="0.2">
      <c r="B21" s="678" t="s">
        <v>19</v>
      </c>
      <c r="C21" s="679"/>
      <c r="D21" s="232">
        <f>SUM(D22:D24)</f>
        <v>49</v>
      </c>
      <c r="E21" s="34">
        <f>SUM(E22:E24)</f>
        <v>478</v>
      </c>
      <c r="F21" s="61">
        <f>SUM(F22:F24)</f>
        <v>527</v>
      </c>
      <c r="G21" s="61">
        <f>F9</f>
        <v>597</v>
      </c>
      <c r="H21" s="40" t="str">
        <f>B9</f>
        <v>Noobel</v>
      </c>
      <c r="I21" s="62">
        <f>SUM(I22:I24)</f>
        <v>475</v>
      </c>
      <c r="J21" s="61">
        <f>SUM(J22:J24)</f>
        <v>524</v>
      </c>
      <c r="K21" s="61">
        <f>J5</f>
        <v>559</v>
      </c>
      <c r="L21" s="40" t="str">
        <f>B5</f>
        <v>Latestoil</v>
      </c>
      <c r="M21" s="41">
        <f>SUM(M22:M24)</f>
        <v>470</v>
      </c>
      <c r="N21" s="61">
        <f>SUM(N22:N24)</f>
        <v>519</v>
      </c>
      <c r="O21" s="61">
        <f>N25</f>
        <v>463</v>
      </c>
      <c r="P21" s="40" t="str">
        <f>B25</f>
        <v>Assar</v>
      </c>
      <c r="Q21" s="41">
        <f>SUM(Q22:Q24)</f>
        <v>565</v>
      </c>
      <c r="R21" s="61">
        <f>SUM(R22:R24)</f>
        <v>614</v>
      </c>
      <c r="S21" s="61">
        <f>R17</f>
        <v>575</v>
      </c>
      <c r="T21" s="40" t="str">
        <f>B17</f>
        <v>AQVA</v>
      </c>
      <c r="U21" s="41">
        <f>SUM(U22:U24)</f>
        <v>483</v>
      </c>
      <c r="V21" s="61">
        <f>SUM(V22:V24)</f>
        <v>532</v>
      </c>
      <c r="W21" s="61">
        <f>V13</f>
        <v>559</v>
      </c>
      <c r="X21" s="40" t="str">
        <f>B13</f>
        <v>Eesti Raudtee</v>
      </c>
      <c r="Y21" s="43">
        <f t="shared" si="5"/>
        <v>2716</v>
      </c>
      <c r="Z21" s="41">
        <f>SUM(Z22:Z24)</f>
        <v>2471</v>
      </c>
      <c r="AA21" s="64">
        <f>AVERAGE(AA22,AA23,AA24)</f>
        <v>181.06666666666669</v>
      </c>
      <c r="AB21" s="45">
        <f>AVERAGE(AB22,AB23,AB24)</f>
        <v>164.73333333333335</v>
      </c>
      <c r="AC21" s="663">
        <f>G22+K22+O22+S22+W22</f>
        <v>2</v>
      </c>
    </row>
    <row r="22" spans="2:29" s="46" customFormat="1" ht="15.75" customHeight="1" x14ac:dyDescent="0.2">
      <c r="B22" s="680" t="s">
        <v>99</v>
      </c>
      <c r="C22" s="681"/>
      <c r="D22" s="47">
        <v>18</v>
      </c>
      <c r="E22" s="48">
        <v>100</v>
      </c>
      <c r="F22" s="49">
        <f>D22+E22</f>
        <v>118</v>
      </c>
      <c r="G22" s="668">
        <v>0</v>
      </c>
      <c r="H22" s="669"/>
      <c r="I22" s="50">
        <v>171</v>
      </c>
      <c r="J22" s="51">
        <f>I22+D22</f>
        <v>189</v>
      </c>
      <c r="K22" s="668">
        <v>0</v>
      </c>
      <c r="L22" s="669"/>
      <c r="M22" s="50">
        <v>118</v>
      </c>
      <c r="N22" s="51">
        <f>M22+D22</f>
        <v>136</v>
      </c>
      <c r="O22" s="668">
        <v>1</v>
      </c>
      <c r="P22" s="669"/>
      <c r="Q22" s="50">
        <v>211</v>
      </c>
      <c r="R22" s="49">
        <f>Q22+D22</f>
        <v>229</v>
      </c>
      <c r="S22" s="668">
        <v>1</v>
      </c>
      <c r="T22" s="669"/>
      <c r="U22" s="50">
        <v>154</v>
      </c>
      <c r="V22" s="49">
        <f>U22+D22</f>
        <v>172</v>
      </c>
      <c r="W22" s="668">
        <v>0</v>
      </c>
      <c r="X22" s="669"/>
      <c r="Y22" s="51">
        <f t="shared" si="5"/>
        <v>844</v>
      </c>
      <c r="Z22" s="50">
        <f>E22+I22+M22+Q22+U22</f>
        <v>754</v>
      </c>
      <c r="AA22" s="52">
        <f>AVERAGE(F22,J22,N22,R22,V22)</f>
        <v>168.8</v>
      </c>
      <c r="AB22" s="53">
        <f>AVERAGE(F22,J22,N22,R22,V22)-D22</f>
        <v>150.80000000000001</v>
      </c>
      <c r="AC22" s="664"/>
    </row>
    <row r="23" spans="2:29" s="46" customFormat="1" ht="15.75" customHeight="1" x14ac:dyDescent="0.2">
      <c r="B23" s="680" t="s">
        <v>97</v>
      </c>
      <c r="C23" s="681"/>
      <c r="D23" s="47">
        <v>20</v>
      </c>
      <c r="E23" s="48">
        <v>205</v>
      </c>
      <c r="F23" s="49">
        <f t="shared" ref="F23:F24" si="21">D23+E23</f>
        <v>225</v>
      </c>
      <c r="G23" s="670"/>
      <c r="H23" s="671"/>
      <c r="I23" s="48">
        <v>158</v>
      </c>
      <c r="J23" s="51">
        <f t="shared" ref="J23:J24" si="22">I23+D23</f>
        <v>178</v>
      </c>
      <c r="K23" s="670"/>
      <c r="L23" s="671"/>
      <c r="M23" s="48">
        <v>220</v>
      </c>
      <c r="N23" s="51">
        <f t="shared" ref="N23:N24" si="23">M23+D23</f>
        <v>240</v>
      </c>
      <c r="O23" s="670"/>
      <c r="P23" s="671"/>
      <c r="Q23" s="48">
        <v>162</v>
      </c>
      <c r="R23" s="49">
        <f t="shared" ref="R23:R24" si="24">Q23+D23</f>
        <v>182</v>
      </c>
      <c r="S23" s="670"/>
      <c r="T23" s="671"/>
      <c r="U23" s="48">
        <v>182</v>
      </c>
      <c r="V23" s="49">
        <f t="shared" ref="V23:V24" si="25">U23+D23</f>
        <v>202</v>
      </c>
      <c r="W23" s="670"/>
      <c r="X23" s="671"/>
      <c r="Y23" s="51">
        <f t="shared" si="5"/>
        <v>1027</v>
      </c>
      <c r="Z23" s="50">
        <f>E23+I23+M23+Q23+U23</f>
        <v>927</v>
      </c>
      <c r="AA23" s="52">
        <f>AVERAGE(F23,J23,N23,R23,V23)</f>
        <v>205.4</v>
      </c>
      <c r="AB23" s="53">
        <f>AVERAGE(F23,J23,N23,R23,V23)-D23</f>
        <v>185.4</v>
      </c>
      <c r="AC23" s="664"/>
    </row>
    <row r="24" spans="2:29" s="46" customFormat="1" ht="16.5" customHeight="1" thickBot="1" x14ac:dyDescent="0.25">
      <c r="B24" s="682" t="s">
        <v>98</v>
      </c>
      <c r="C24" s="683"/>
      <c r="D24" s="54">
        <v>11</v>
      </c>
      <c r="E24" s="55">
        <v>173</v>
      </c>
      <c r="F24" s="49">
        <f t="shared" si="21"/>
        <v>184</v>
      </c>
      <c r="G24" s="672"/>
      <c r="H24" s="673"/>
      <c r="I24" s="48">
        <v>146</v>
      </c>
      <c r="J24" s="51">
        <f t="shared" si="22"/>
        <v>157</v>
      </c>
      <c r="K24" s="672"/>
      <c r="L24" s="673"/>
      <c r="M24" s="48">
        <v>132</v>
      </c>
      <c r="N24" s="51">
        <f t="shared" si="23"/>
        <v>143</v>
      </c>
      <c r="O24" s="672"/>
      <c r="P24" s="673"/>
      <c r="Q24" s="48">
        <v>192</v>
      </c>
      <c r="R24" s="49">
        <f t="shared" si="24"/>
        <v>203</v>
      </c>
      <c r="S24" s="672"/>
      <c r="T24" s="673"/>
      <c r="U24" s="48">
        <v>147</v>
      </c>
      <c r="V24" s="49">
        <f t="shared" si="25"/>
        <v>158</v>
      </c>
      <c r="W24" s="672"/>
      <c r="X24" s="673"/>
      <c r="Y24" s="57">
        <f t="shared" si="5"/>
        <v>845</v>
      </c>
      <c r="Z24" s="56">
        <f>E24+I24+M24+Q24+U24</f>
        <v>790</v>
      </c>
      <c r="AA24" s="58">
        <f>AVERAGE(F24,J24,N24,R24,V24)</f>
        <v>169</v>
      </c>
      <c r="AB24" s="59">
        <f>AVERAGE(F24,J24,N24,R24,V24)-D24</f>
        <v>158</v>
      </c>
      <c r="AC24" s="665"/>
    </row>
    <row r="25" spans="2:29" s="46" customFormat="1" ht="48.75" customHeight="1" x14ac:dyDescent="0.2">
      <c r="B25" s="749" t="s">
        <v>54</v>
      </c>
      <c r="C25" s="750"/>
      <c r="D25" s="67">
        <f>SUM(D26:D28)</f>
        <v>85</v>
      </c>
      <c r="E25" s="34">
        <f>SUM(E26:E28)</f>
        <v>432</v>
      </c>
      <c r="F25" s="61">
        <f>SUM(F26:F28)</f>
        <v>517</v>
      </c>
      <c r="G25" s="61">
        <f>F5</f>
        <v>483</v>
      </c>
      <c r="H25" s="40" t="str">
        <f>B5</f>
        <v>Latestoil</v>
      </c>
      <c r="I25" s="62">
        <f>SUM(I26:I28)</f>
        <v>480</v>
      </c>
      <c r="J25" s="61">
        <f>SUM(J26:J28)</f>
        <v>565</v>
      </c>
      <c r="K25" s="61">
        <f>J13</f>
        <v>590</v>
      </c>
      <c r="L25" s="40" t="str">
        <f>B13</f>
        <v>Eesti Raudtee</v>
      </c>
      <c r="M25" s="42">
        <f>SUM(M26:M28)</f>
        <v>378</v>
      </c>
      <c r="N25" s="63">
        <f>SUM(N26:N28)</f>
        <v>463</v>
      </c>
      <c r="O25" s="61">
        <f>N21</f>
        <v>519</v>
      </c>
      <c r="P25" s="40" t="str">
        <f>B21</f>
        <v>Dan Arpo</v>
      </c>
      <c r="Q25" s="41">
        <f>SUM(Q26:Q28)</f>
        <v>423</v>
      </c>
      <c r="R25" s="63">
        <f>SUM(R26:R28)</f>
        <v>508</v>
      </c>
      <c r="S25" s="61">
        <f>R9</f>
        <v>698</v>
      </c>
      <c r="T25" s="40" t="str">
        <f>B9</f>
        <v>Noobel</v>
      </c>
      <c r="U25" s="41">
        <f>SUM(U26:U28)</f>
        <v>445</v>
      </c>
      <c r="V25" s="63">
        <f>SUM(V26:V28)</f>
        <v>530</v>
      </c>
      <c r="W25" s="61">
        <f>V17</f>
        <v>557</v>
      </c>
      <c r="X25" s="40" t="str">
        <f>B17</f>
        <v>AQVA</v>
      </c>
      <c r="Y25" s="43">
        <f t="shared" si="5"/>
        <v>2583</v>
      </c>
      <c r="Z25" s="41">
        <f>SUM(Z26:Z28)</f>
        <v>2158</v>
      </c>
      <c r="AA25" s="64">
        <f>AVERAGE(AA26,AA27,AA28)</f>
        <v>172.20000000000002</v>
      </c>
      <c r="AB25" s="45">
        <f>AVERAGE(AB26,AB27,AB28)</f>
        <v>143.86666666666667</v>
      </c>
      <c r="AC25" s="663">
        <f>G26+K26+O26+S26+W26</f>
        <v>1</v>
      </c>
    </row>
    <row r="26" spans="2:29" s="46" customFormat="1" ht="15.75" customHeight="1" x14ac:dyDescent="0.2">
      <c r="B26" s="719" t="s">
        <v>29</v>
      </c>
      <c r="C26" s="720"/>
      <c r="D26" s="47">
        <v>33</v>
      </c>
      <c r="E26" s="48">
        <v>136</v>
      </c>
      <c r="F26" s="49">
        <f>D26+E26</f>
        <v>169</v>
      </c>
      <c r="G26" s="668">
        <v>1</v>
      </c>
      <c r="H26" s="669"/>
      <c r="I26" s="50">
        <v>170</v>
      </c>
      <c r="J26" s="51">
        <f>I26+D26</f>
        <v>203</v>
      </c>
      <c r="K26" s="668">
        <v>0</v>
      </c>
      <c r="L26" s="669"/>
      <c r="M26" s="50">
        <v>126</v>
      </c>
      <c r="N26" s="51">
        <f>M26+D26</f>
        <v>159</v>
      </c>
      <c r="O26" s="668">
        <v>0</v>
      </c>
      <c r="P26" s="669"/>
      <c r="Q26" s="50">
        <v>128</v>
      </c>
      <c r="R26" s="49">
        <f>Q26+D26</f>
        <v>161</v>
      </c>
      <c r="S26" s="668">
        <v>0</v>
      </c>
      <c r="T26" s="669"/>
      <c r="U26" s="50">
        <v>141</v>
      </c>
      <c r="V26" s="49">
        <f>U26+D26</f>
        <v>174</v>
      </c>
      <c r="W26" s="668">
        <v>0</v>
      </c>
      <c r="X26" s="669"/>
      <c r="Y26" s="51">
        <f t="shared" si="5"/>
        <v>866</v>
      </c>
      <c r="Z26" s="50">
        <f>E26+I26+M26+Q26+U26</f>
        <v>701</v>
      </c>
      <c r="AA26" s="52">
        <f>AVERAGE(F26,J26,N26,R26,V26)</f>
        <v>173.2</v>
      </c>
      <c r="AB26" s="53">
        <f>AVERAGE(F26,J26,N26,R26,V26)-D26</f>
        <v>140.19999999999999</v>
      </c>
      <c r="AC26" s="664"/>
    </row>
    <row r="27" spans="2:29" s="46" customFormat="1" ht="15.75" customHeight="1" x14ac:dyDescent="0.2">
      <c r="B27" s="719" t="s">
        <v>28</v>
      </c>
      <c r="C27" s="720"/>
      <c r="D27" s="47">
        <v>36</v>
      </c>
      <c r="E27" s="48">
        <v>141</v>
      </c>
      <c r="F27" s="49">
        <f t="shared" ref="F27:F28" si="26">D27+E27</f>
        <v>177</v>
      </c>
      <c r="G27" s="670"/>
      <c r="H27" s="671"/>
      <c r="I27" s="48">
        <v>145</v>
      </c>
      <c r="J27" s="51">
        <f t="shared" ref="J27:J28" si="27">I27+D27</f>
        <v>181</v>
      </c>
      <c r="K27" s="670"/>
      <c r="L27" s="671"/>
      <c r="M27" s="48">
        <v>108</v>
      </c>
      <c r="N27" s="51">
        <f t="shared" ref="N27:N28" si="28">M27+D27</f>
        <v>144</v>
      </c>
      <c r="O27" s="670"/>
      <c r="P27" s="671"/>
      <c r="Q27" s="48">
        <v>102</v>
      </c>
      <c r="R27" s="49">
        <f t="shared" ref="R27:R28" si="29">Q27+D27</f>
        <v>138</v>
      </c>
      <c r="S27" s="670"/>
      <c r="T27" s="671"/>
      <c r="U27" s="48">
        <v>129</v>
      </c>
      <c r="V27" s="49">
        <f t="shared" ref="V27:V28" si="30">U27+D27</f>
        <v>165</v>
      </c>
      <c r="W27" s="670"/>
      <c r="X27" s="671"/>
      <c r="Y27" s="51">
        <f t="shared" si="5"/>
        <v>805</v>
      </c>
      <c r="Z27" s="50">
        <f>E27+I27+M27+Q27+U27</f>
        <v>625</v>
      </c>
      <c r="AA27" s="52">
        <f>AVERAGE(F27,J27,N27,R27,V27)</f>
        <v>161</v>
      </c>
      <c r="AB27" s="53">
        <f>AVERAGE(F27,J27,N27,R27,V27)-D27</f>
        <v>125</v>
      </c>
      <c r="AC27" s="664"/>
    </row>
    <row r="28" spans="2:29" s="46" customFormat="1" ht="16.5" customHeight="1" thickBot="1" x14ac:dyDescent="0.25">
      <c r="B28" s="721" t="s">
        <v>58</v>
      </c>
      <c r="C28" s="722"/>
      <c r="D28" s="68">
        <v>16</v>
      </c>
      <c r="E28" s="55">
        <v>155</v>
      </c>
      <c r="F28" s="49">
        <f t="shared" si="26"/>
        <v>171</v>
      </c>
      <c r="G28" s="672"/>
      <c r="H28" s="673"/>
      <c r="I28" s="55">
        <v>165</v>
      </c>
      <c r="J28" s="51">
        <f t="shared" si="27"/>
        <v>181</v>
      </c>
      <c r="K28" s="672"/>
      <c r="L28" s="673"/>
      <c r="M28" s="55">
        <v>144</v>
      </c>
      <c r="N28" s="51">
        <f t="shared" si="28"/>
        <v>160</v>
      </c>
      <c r="O28" s="672"/>
      <c r="P28" s="673"/>
      <c r="Q28" s="55">
        <v>193</v>
      </c>
      <c r="R28" s="49">
        <f t="shared" si="29"/>
        <v>209</v>
      </c>
      <c r="S28" s="672"/>
      <c r="T28" s="673"/>
      <c r="U28" s="55">
        <v>175</v>
      </c>
      <c r="V28" s="49">
        <f t="shared" si="30"/>
        <v>191</v>
      </c>
      <c r="W28" s="672"/>
      <c r="X28" s="673"/>
      <c r="Y28" s="57">
        <f t="shared" si="5"/>
        <v>912</v>
      </c>
      <c r="Z28" s="56">
        <f>E28+I28+M28+Q28+U28</f>
        <v>832</v>
      </c>
      <c r="AA28" s="58">
        <f>AVERAGE(F28,J28,N28,R28,V28)</f>
        <v>182.4</v>
      </c>
      <c r="AB28" s="59">
        <f>AVERAGE(F28,J28,N28,R28,V28)-D28</f>
        <v>166.4</v>
      </c>
      <c r="AC28" s="665"/>
    </row>
    <row r="29" spans="2:29" s="46" customFormat="1" ht="48" customHeight="1" x14ac:dyDescent="0.2">
      <c r="B29" s="208"/>
      <c r="C29" s="208"/>
      <c r="D29" s="209"/>
      <c r="E29" s="210"/>
      <c r="F29" s="211"/>
      <c r="G29" s="212"/>
      <c r="H29" s="212"/>
      <c r="I29" s="210"/>
      <c r="J29" s="211"/>
      <c r="K29" s="212"/>
      <c r="L29" s="212"/>
      <c r="M29" s="210"/>
      <c r="N29" s="211"/>
      <c r="O29" s="212"/>
      <c r="P29" s="212"/>
      <c r="Q29" s="210"/>
      <c r="R29" s="211"/>
      <c r="S29" s="212"/>
      <c r="T29" s="212"/>
      <c r="U29" s="210"/>
      <c r="V29" s="211"/>
      <c r="W29" s="212"/>
      <c r="X29" s="212"/>
      <c r="Y29" s="211"/>
      <c r="Z29" s="210"/>
      <c r="AA29" s="213"/>
      <c r="AB29" s="214"/>
      <c r="AC29" s="215"/>
    </row>
    <row r="30" spans="2:29" ht="22.5" x14ac:dyDescent="0.25">
      <c r="B30" s="2"/>
      <c r="C30" s="2"/>
      <c r="D30" s="3"/>
      <c r="E30" s="4"/>
      <c r="F30" s="5" t="s">
        <v>196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"/>
      <c r="T30" s="3"/>
      <c r="U30" s="3"/>
      <c r="V30" s="6"/>
      <c r="W30" s="7" t="s">
        <v>87</v>
      </c>
      <c r="X30" s="8"/>
      <c r="Y30" s="8"/>
      <c r="Z30" s="8"/>
      <c r="AA30" s="3"/>
      <c r="AB30" s="3"/>
      <c r="AC30" s="4"/>
    </row>
    <row r="31" spans="2:29" ht="21" thickBot="1" x14ac:dyDescent="0.35">
      <c r="B31" s="9" t="s">
        <v>0</v>
      </c>
      <c r="C31" s="10"/>
      <c r="D31" s="10"/>
      <c r="E31" s="4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</row>
    <row r="32" spans="2:29" x14ac:dyDescent="0.25">
      <c r="B32" s="698" t="s">
        <v>1</v>
      </c>
      <c r="C32" s="699"/>
      <c r="D32" s="12" t="s">
        <v>2</v>
      </c>
      <c r="E32" s="13"/>
      <c r="F32" s="280" t="s">
        <v>3</v>
      </c>
      <c r="G32" s="700" t="s">
        <v>4</v>
      </c>
      <c r="H32" s="701"/>
      <c r="I32" s="15"/>
      <c r="J32" s="280" t="s">
        <v>5</v>
      </c>
      <c r="K32" s="700" t="s">
        <v>4</v>
      </c>
      <c r="L32" s="701"/>
      <c r="M32" s="16"/>
      <c r="N32" s="280" t="s">
        <v>6</v>
      </c>
      <c r="O32" s="700" t="s">
        <v>4</v>
      </c>
      <c r="P32" s="701"/>
      <c r="Q32" s="16"/>
      <c r="R32" s="280" t="s">
        <v>7</v>
      </c>
      <c r="S32" s="700" t="s">
        <v>4</v>
      </c>
      <c r="T32" s="701"/>
      <c r="U32" s="17"/>
      <c r="V32" s="280" t="s">
        <v>8</v>
      </c>
      <c r="W32" s="700" t="s">
        <v>4</v>
      </c>
      <c r="X32" s="701"/>
      <c r="Y32" s="280" t="s">
        <v>9</v>
      </c>
      <c r="Z32" s="18"/>
      <c r="AA32" s="19" t="s">
        <v>10</v>
      </c>
      <c r="AB32" s="20" t="s">
        <v>11</v>
      </c>
      <c r="AC32" s="21" t="s">
        <v>9</v>
      </c>
    </row>
    <row r="33" spans="1:29" ht="17.25" thickBot="1" x14ac:dyDescent="0.3">
      <c r="A33" s="22"/>
      <c r="B33" s="702" t="s">
        <v>12</v>
      </c>
      <c r="C33" s="703"/>
      <c r="D33" s="23"/>
      <c r="E33" s="24"/>
      <c r="F33" s="25" t="s">
        <v>13</v>
      </c>
      <c r="G33" s="696" t="s">
        <v>14</v>
      </c>
      <c r="H33" s="697"/>
      <c r="I33" s="26"/>
      <c r="J33" s="25" t="s">
        <v>13</v>
      </c>
      <c r="K33" s="696" t="s">
        <v>14</v>
      </c>
      <c r="L33" s="697"/>
      <c r="M33" s="25"/>
      <c r="N33" s="25" t="s">
        <v>13</v>
      </c>
      <c r="O33" s="696" t="s">
        <v>14</v>
      </c>
      <c r="P33" s="697"/>
      <c r="Q33" s="25"/>
      <c r="R33" s="25" t="s">
        <v>13</v>
      </c>
      <c r="S33" s="696" t="s">
        <v>14</v>
      </c>
      <c r="T33" s="697"/>
      <c r="U33" s="27"/>
      <c r="V33" s="25" t="s">
        <v>13</v>
      </c>
      <c r="W33" s="696" t="s">
        <v>14</v>
      </c>
      <c r="X33" s="697"/>
      <c r="Y33" s="28" t="s">
        <v>13</v>
      </c>
      <c r="Z33" s="29" t="s">
        <v>15</v>
      </c>
      <c r="AA33" s="30" t="s">
        <v>16</v>
      </c>
      <c r="AB33" s="31" t="s">
        <v>17</v>
      </c>
      <c r="AC33" s="32" t="s">
        <v>18</v>
      </c>
    </row>
    <row r="34" spans="1:29" ht="48.75" customHeight="1" x14ac:dyDescent="0.25">
      <c r="A34" s="22"/>
      <c r="B34" s="684" t="s">
        <v>42</v>
      </c>
      <c r="C34" s="685"/>
      <c r="D34" s="33">
        <f>SUM(D35:D37)</f>
        <v>136</v>
      </c>
      <c r="E34" s="34">
        <f>SUM(E35:E37)</f>
        <v>425</v>
      </c>
      <c r="F34" s="35">
        <f>SUM(F35:F37)</f>
        <v>561</v>
      </c>
      <c r="G34" s="36">
        <f>F54</f>
        <v>557</v>
      </c>
      <c r="H34" s="37" t="str">
        <f>B54</f>
        <v>WÜRTH</v>
      </c>
      <c r="I34" s="38">
        <f>SUM(I35:I37)</f>
        <v>404</v>
      </c>
      <c r="J34" s="39">
        <f>SUM(J35:J37)</f>
        <v>540</v>
      </c>
      <c r="K34" s="39">
        <f>J50</f>
        <v>586</v>
      </c>
      <c r="L34" s="40" t="str">
        <f>B50</f>
        <v>Rakvere Soojus</v>
      </c>
      <c r="M34" s="41">
        <f>SUM(M35:M37)</f>
        <v>474</v>
      </c>
      <c r="N34" s="36">
        <f>SUM(N35:N37)</f>
        <v>610</v>
      </c>
      <c r="O34" s="36">
        <f>N46</f>
        <v>538</v>
      </c>
      <c r="P34" s="37" t="str">
        <f>B46</f>
        <v>HAT-auto</v>
      </c>
      <c r="Q34" s="42">
        <f>SUM(Q35:Q37)</f>
        <v>567</v>
      </c>
      <c r="R34" s="36">
        <f>SUM(R35:R37)</f>
        <v>703</v>
      </c>
      <c r="S34" s="36">
        <f>R42</f>
        <v>534</v>
      </c>
      <c r="T34" s="37" t="str">
        <f>B42</f>
        <v>Temper</v>
      </c>
      <c r="U34" s="42">
        <f>SUM(U35:U37)</f>
        <v>430</v>
      </c>
      <c r="V34" s="36">
        <f>SUM(V35:V37)</f>
        <v>566</v>
      </c>
      <c r="W34" s="36">
        <f>V38</f>
        <v>523</v>
      </c>
      <c r="X34" s="37" t="str">
        <f>B38</f>
        <v>Karla Köök</v>
      </c>
      <c r="Y34" s="43">
        <f>F34+J34+N34+R34+V34</f>
        <v>2980</v>
      </c>
      <c r="Z34" s="41">
        <f>SUM(Z35:Z37)</f>
        <v>2300</v>
      </c>
      <c r="AA34" s="44">
        <f>AVERAGE(AA35,AA36,AA37)</f>
        <v>198.66666666666666</v>
      </c>
      <c r="AB34" s="45">
        <f>AVERAGE(AB35,AB36,AB37)</f>
        <v>153.33333333333334</v>
      </c>
      <c r="AC34" s="663">
        <f>G35+K35+O35+S35+W35</f>
        <v>4</v>
      </c>
    </row>
    <row r="35" spans="1:29" ht="16.5" customHeight="1" x14ac:dyDescent="0.25">
      <c r="A35" s="46"/>
      <c r="B35" s="686" t="s">
        <v>139</v>
      </c>
      <c r="C35" s="687"/>
      <c r="D35" s="47">
        <v>41</v>
      </c>
      <c r="E35" s="48">
        <v>115</v>
      </c>
      <c r="F35" s="49">
        <f>E35+D35</f>
        <v>156</v>
      </c>
      <c r="G35" s="668">
        <v>1</v>
      </c>
      <c r="H35" s="669"/>
      <c r="I35" s="50">
        <v>124</v>
      </c>
      <c r="J35" s="51">
        <f>I35+D35</f>
        <v>165</v>
      </c>
      <c r="K35" s="668">
        <v>0</v>
      </c>
      <c r="L35" s="669"/>
      <c r="M35" s="50">
        <v>155</v>
      </c>
      <c r="N35" s="51">
        <f>M35+D35</f>
        <v>196</v>
      </c>
      <c r="O35" s="668">
        <v>1</v>
      </c>
      <c r="P35" s="669"/>
      <c r="Q35" s="50">
        <v>177</v>
      </c>
      <c r="R35" s="49">
        <f>Q35+D35</f>
        <v>218</v>
      </c>
      <c r="S35" s="668">
        <v>1</v>
      </c>
      <c r="T35" s="669"/>
      <c r="U35" s="48">
        <v>129</v>
      </c>
      <c r="V35" s="49">
        <f>U35+D35</f>
        <v>170</v>
      </c>
      <c r="W35" s="668">
        <v>1</v>
      </c>
      <c r="X35" s="669"/>
      <c r="Y35" s="51">
        <f>F35+J35+N35+R35+V35</f>
        <v>905</v>
      </c>
      <c r="Z35" s="50">
        <f>E35+I35+M35+Q35+U35</f>
        <v>700</v>
      </c>
      <c r="AA35" s="52">
        <f>AVERAGE(F35,J35,N35,R35,V35)</f>
        <v>181</v>
      </c>
      <c r="AB35" s="53">
        <f>AVERAGE(F35,J35,N35,R35,V35)-D35</f>
        <v>140</v>
      </c>
      <c r="AC35" s="664"/>
    </row>
    <row r="36" spans="1:29" s="22" customFormat="1" ht="15.75" customHeight="1" x14ac:dyDescent="0.2">
      <c r="A36" s="46"/>
      <c r="B36" s="686" t="s">
        <v>197</v>
      </c>
      <c r="C36" s="687"/>
      <c r="D36" s="47">
        <v>46</v>
      </c>
      <c r="E36" s="48">
        <v>179</v>
      </c>
      <c r="F36" s="49">
        <f t="shared" ref="F36:F37" si="31">E36+D36</f>
        <v>225</v>
      </c>
      <c r="G36" s="670"/>
      <c r="H36" s="671"/>
      <c r="I36" s="50">
        <v>134</v>
      </c>
      <c r="J36" s="51">
        <f t="shared" ref="J36:J37" si="32">I36+D36</f>
        <v>180</v>
      </c>
      <c r="K36" s="670"/>
      <c r="L36" s="671"/>
      <c r="M36" s="50">
        <v>169</v>
      </c>
      <c r="N36" s="51">
        <f t="shared" ref="N36:N37" si="33">M36+D36</f>
        <v>215</v>
      </c>
      <c r="O36" s="670"/>
      <c r="P36" s="671"/>
      <c r="Q36" s="48">
        <v>254</v>
      </c>
      <c r="R36" s="49">
        <f t="shared" ref="R36:R37" si="34">Q36+D36</f>
        <v>300</v>
      </c>
      <c r="S36" s="670"/>
      <c r="T36" s="671"/>
      <c r="U36" s="48">
        <v>173</v>
      </c>
      <c r="V36" s="49">
        <f t="shared" ref="V36:V37" si="35">U36+D36</f>
        <v>219</v>
      </c>
      <c r="W36" s="670"/>
      <c r="X36" s="671"/>
      <c r="Y36" s="51">
        <f>F36+J36+N36+R36+V36</f>
        <v>1139</v>
      </c>
      <c r="Z36" s="50">
        <f>E36+I36+M36+Q36+U36</f>
        <v>909</v>
      </c>
      <c r="AA36" s="52">
        <f>AVERAGE(F36,J36,N36,R36,V36)</f>
        <v>227.8</v>
      </c>
      <c r="AB36" s="53">
        <f>AVERAGE(F36,J36,N36,R36,V36)-D36</f>
        <v>181.8</v>
      </c>
      <c r="AC36" s="664"/>
    </row>
    <row r="37" spans="1:29" s="22" customFormat="1" ht="16.5" customHeight="1" thickBot="1" x14ac:dyDescent="0.25">
      <c r="A37" s="46"/>
      <c r="B37" s="688" t="s">
        <v>138</v>
      </c>
      <c r="C37" s="689"/>
      <c r="D37" s="54">
        <v>49</v>
      </c>
      <c r="E37" s="55">
        <v>131</v>
      </c>
      <c r="F37" s="49">
        <f t="shared" si="31"/>
        <v>180</v>
      </c>
      <c r="G37" s="672"/>
      <c r="H37" s="673"/>
      <c r="I37" s="56">
        <v>146</v>
      </c>
      <c r="J37" s="51">
        <f t="shared" si="32"/>
        <v>195</v>
      </c>
      <c r="K37" s="672"/>
      <c r="L37" s="673"/>
      <c r="M37" s="50">
        <v>150</v>
      </c>
      <c r="N37" s="51">
        <f t="shared" si="33"/>
        <v>199</v>
      </c>
      <c r="O37" s="672"/>
      <c r="P37" s="673"/>
      <c r="Q37" s="48">
        <v>136</v>
      </c>
      <c r="R37" s="49">
        <f t="shared" si="34"/>
        <v>185</v>
      </c>
      <c r="S37" s="672"/>
      <c r="T37" s="673"/>
      <c r="U37" s="48">
        <v>128</v>
      </c>
      <c r="V37" s="49">
        <f t="shared" si="35"/>
        <v>177</v>
      </c>
      <c r="W37" s="672"/>
      <c r="X37" s="673"/>
      <c r="Y37" s="57">
        <f>F37+J37+N37+R37+V37</f>
        <v>936</v>
      </c>
      <c r="Z37" s="56">
        <f>E37+I37+M37+Q37+U37</f>
        <v>691</v>
      </c>
      <c r="AA37" s="58">
        <f>AVERAGE(F37,J37,N37,R37,V37)</f>
        <v>187.2</v>
      </c>
      <c r="AB37" s="59">
        <f>AVERAGE(F37,J37,N37,R37,V37)-D37</f>
        <v>138.19999999999999</v>
      </c>
      <c r="AC37" s="665"/>
    </row>
    <row r="38" spans="1:29" s="46" customFormat="1" ht="48.75" customHeight="1" x14ac:dyDescent="0.2">
      <c r="B38" s="716" t="s">
        <v>40</v>
      </c>
      <c r="C38" s="717"/>
      <c r="D38" s="232">
        <f>SUM(D39:D41)</f>
        <v>106</v>
      </c>
      <c r="E38" s="34">
        <f>SUM(E39:E41)</f>
        <v>501</v>
      </c>
      <c r="F38" s="61">
        <f>SUM(F39:F41)</f>
        <v>607</v>
      </c>
      <c r="G38" s="61">
        <f>F50</f>
        <v>558</v>
      </c>
      <c r="H38" s="40" t="str">
        <f>B50</f>
        <v>Rakvere Soojus</v>
      </c>
      <c r="I38" s="62">
        <f>SUM(I39:I41)</f>
        <v>437</v>
      </c>
      <c r="J38" s="61">
        <f>SUM(J39:J41)</f>
        <v>543</v>
      </c>
      <c r="K38" s="61">
        <f>J46</f>
        <v>525</v>
      </c>
      <c r="L38" s="40" t="str">
        <f>B46</f>
        <v>HAT-auto</v>
      </c>
      <c r="M38" s="41">
        <f>SUM(M39:M41)</f>
        <v>464</v>
      </c>
      <c r="N38" s="61">
        <f>SUM(N39:N41)</f>
        <v>570</v>
      </c>
      <c r="O38" s="61">
        <f>N42</f>
        <v>580</v>
      </c>
      <c r="P38" s="40" t="str">
        <f>B42</f>
        <v>Temper</v>
      </c>
      <c r="Q38" s="41">
        <f>SUM(Q39:Q41)</f>
        <v>418</v>
      </c>
      <c r="R38" s="61">
        <f>SUM(R39:R41)</f>
        <v>524</v>
      </c>
      <c r="S38" s="61">
        <f>R54</f>
        <v>577</v>
      </c>
      <c r="T38" s="40" t="str">
        <f>B54</f>
        <v>WÜRTH</v>
      </c>
      <c r="U38" s="41">
        <f>SUM(U39:U41)</f>
        <v>417</v>
      </c>
      <c r="V38" s="61">
        <f>SUM(V39:V41)</f>
        <v>523</v>
      </c>
      <c r="W38" s="61">
        <f>V34</f>
        <v>566</v>
      </c>
      <c r="X38" s="40" t="str">
        <f>B34</f>
        <v>Aroz3D</v>
      </c>
      <c r="Y38" s="43">
        <f>F38+J38+N38+R38+V38</f>
        <v>2767</v>
      </c>
      <c r="Z38" s="41">
        <f>SUM(Z39:Z41)</f>
        <v>2237</v>
      </c>
      <c r="AA38" s="64">
        <f>AVERAGE(AA39,AA40,AA41)</f>
        <v>184.46666666666667</v>
      </c>
      <c r="AB38" s="45">
        <f>AVERAGE(AB39,AB40,AB41)</f>
        <v>149.13333333333333</v>
      </c>
      <c r="AC38" s="663">
        <f>G39+K39+O39+S39+W39</f>
        <v>2</v>
      </c>
    </row>
    <row r="39" spans="1:29" s="46" customFormat="1" ht="15.75" customHeight="1" x14ac:dyDescent="0.2">
      <c r="B39" s="686" t="s">
        <v>150</v>
      </c>
      <c r="C39" s="687"/>
      <c r="D39" s="47">
        <v>13</v>
      </c>
      <c r="E39" s="48">
        <v>218</v>
      </c>
      <c r="F39" s="49">
        <f>E39+D39</f>
        <v>231</v>
      </c>
      <c r="G39" s="668">
        <v>1</v>
      </c>
      <c r="H39" s="669"/>
      <c r="I39" s="50">
        <v>221</v>
      </c>
      <c r="J39" s="51">
        <f>I39+D39</f>
        <v>234</v>
      </c>
      <c r="K39" s="668">
        <v>1</v>
      </c>
      <c r="L39" s="669"/>
      <c r="M39" s="50">
        <v>154</v>
      </c>
      <c r="N39" s="51">
        <f>M39+D39</f>
        <v>167</v>
      </c>
      <c r="O39" s="668">
        <v>0</v>
      </c>
      <c r="P39" s="669"/>
      <c r="Q39" s="50">
        <v>179</v>
      </c>
      <c r="R39" s="49">
        <f>Q39+D39</f>
        <v>192</v>
      </c>
      <c r="S39" s="668">
        <v>0</v>
      </c>
      <c r="T39" s="669"/>
      <c r="U39" s="50">
        <v>133</v>
      </c>
      <c r="V39" s="49">
        <f>U39+D39</f>
        <v>146</v>
      </c>
      <c r="W39" s="668">
        <v>0</v>
      </c>
      <c r="X39" s="669"/>
      <c r="Y39" s="51">
        <f t="shared" ref="Y39:Y57" si="36">F39+J39+N39+R39+V39</f>
        <v>970</v>
      </c>
      <c r="Z39" s="50">
        <f>E39+I39+M39+Q39+U39</f>
        <v>905</v>
      </c>
      <c r="AA39" s="52">
        <f>AVERAGE(F39,J39,N39,R39,V39)</f>
        <v>194</v>
      </c>
      <c r="AB39" s="53">
        <f>AVERAGE(F39,J39,N39,R39,V39)-D39</f>
        <v>181</v>
      </c>
      <c r="AC39" s="664"/>
    </row>
    <row r="40" spans="1:29" s="46" customFormat="1" ht="15.75" customHeight="1" x14ac:dyDescent="0.2">
      <c r="B40" s="686" t="s">
        <v>151</v>
      </c>
      <c r="C40" s="687"/>
      <c r="D40" s="47">
        <v>60</v>
      </c>
      <c r="E40" s="48">
        <v>138</v>
      </c>
      <c r="F40" s="49">
        <f t="shared" ref="F40:F41" si="37">E40+D40</f>
        <v>198</v>
      </c>
      <c r="G40" s="670"/>
      <c r="H40" s="671"/>
      <c r="I40" s="50">
        <v>110</v>
      </c>
      <c r="J40" s="51">
        <f t="shared" ref="J40:J41" si="38">I40+D40</f>
        <v>170</v>
      </c>
      <c r="K40" s="670"/>
      <c r="L40" s="671"/>
      <c r="M40" s="50">
        <v>142</v>
      </c>
      <c r="N40" s="51">
        <f t="shared" ref="N40:N41" si="39">M40+D40</f>
        <v>202</v>
      </c>
      <c r="O40" s="670"/>
      <c r="P40" s="671"/>
      <c r="Q40" s="48">
        <v>127</v>
      </c>
      <c r="R40" s="49">
        <f t="shared" ref="R40:R41" si="40">Q40+D40</f>
        <v>187</v>
      </c>
      <c r="S40" s="670"/>
      <c r="T40" s="671"/>
      <c r="U40" s="48">
        <v>138</v>
      </c>
      <c r="V40" s="49">
        <f t="shared" ref="V40:V41" si="41">U40+D40</f>
        <v>198</v>
      </c>
      <c r="W40" s="670"/>
      <c r="X40" s="671"/>
      <c r="Y40" s="51">
        <f t="shared" si="36"/>
        <v>955</v>
      </c>
      <c r="Z40" s="50">
        <f>E40+I40+M40+Q40+U40</f>
        <v>655</v>
      </c>
      <c r="AA40" s="52">
        <f>AVERAGE(F40,J40,N40,R40,V40)</f>
        <v>191</v>
      </c>
      <c r="AB40" s="53">
        <f>AVERAGE(F40,J40,N40,R40,V40)-D40</f>
        <v>131</v>
      </c>
      <c r="AC40" s="664"/>
    </row>
    <row r="41" spans="1:29" s="46" customFormat="1" ht="16.5" customHeight="1" thickBot="1" x14ac:dyDescent="0.25">
      <c r="B41" s="682" t="s">
        <v>152</v>
      </c>
      <c r="C41" s="683"/>
      <c r="D41" s="54">
        <v>33</v>
      </c>
      <c r="E41" s="55">
        <v>145</v>
      </c>
      <c r="F41" s="49">
        <f t="shared" si="37"/>
        <v>178</v>
      </c>
      <c r="G41" s="672"/>
      <c r="H41" s="673"/>
      <c r="I41" s="56">
        <v>106</v>
      </c>
      <c r="J41" s="51">
        <f t="shared" si="38"/>
        <v>139</v>
      </c>
      <c r="K41" s="672"/>
      <c r="L41" s="673"/>
      <c r="M41" s="50">
        <v>168</v>
      </c>
      <c r="N41" s="51">
        <f t="shared" si="39"/>
        <v>201</v>
      </c>
      <c r="O41" s="672"/>
      <c r="P41" s="673"/>
      <c r="Q41" s="48">
        <v>112</v>
      </c>
      <c r="R41" s="49">
        <f t="shared" si="40"/>
        <v>145</v>
      </c>
      <c r="S41" s="672"/>
      <c r="T41" s="673"/>
      <c r="U41" s="48">
        <v>146</v>
      </c>
      <c r="V41" s="49">
        <f t="shared" si="41"/>
        <v>179</v>
      </c>
      <c r="W41" s="672"/>
      <c r="X41" s="673"/>
      <c r="Y41" s="57">
        <f t="shared" si="36"/>
        <v>842</v>
      </c>
      <c r="Z41" s="56">
        <f>E41+I41+M41+Q41+U41</f>
        <v>677</v>
      </c>
      <c r="AA41" s="58">
        <f>AVERAGE(F41,J41,N41,R41,V41)</f>
        <v>168.4</v>
      </c>
      <c r="AB41" s="59">
        <f>AVERAGE(F41,J41,N41,R41,V41)-D41</f>
        <v>135.4</v>
      </c>
      <c r="AC41" s="665"/>
    </row>
    <row r="42" spans="1:29" s="46" customFormat="1" ht="45" customHeight="1" x14ac:dyDescent="0.2">
      <c r="B42" s="716" t="s">
        <v>56</v>
      </c>
      <c r="C42" s="718"/>
      <c r="D42" s="60">
        <f>SUM(D43:D45)</f>
        <v>127</v>
      </c>
      <c r="E42" s="34">
        <f>SUM(E43:E45)</f>
        <v>510</v>
      </c>
      <c r="F42" s="61">
        <f>SUM(F43:F45)</f>
        <v>637</v>
      </c>
      <c r="G42" s="61">
        <f>F46</f>
        <v>571</v>
      </c>
      <c r="H42" s="40" t="str">
        <f>B46</f>
        <v>HAT-auto</v>
      </c>
      <c r="I42" s="62">
        <f>SUM(I43:I45)</f>
        <v>429</v>
      </c>
      <c r="J42" s="61">
        <f>SUM(J43:J45)</f>
        <v>556</v>
      </c>
      <c r="K42" s="61">
        <f>J54</f>
        <v>619</v>
      </c>
      <c r="L42" s="40" t="str">
        <f>B54</f>
        <v>WÜRTH</v>
      </c>
      <c r="M42" s="41">
        <f>SUM(M43:M45)</f>
        <v>453</v>
      </c>
      <c r="N42" s="65">
        <f>SUM(N43:N45)</f>
        <v>580</v>
      </c>
      <c r="O42" s="61">
        <f>N38</f>
        <v>570</v>
      </c>
      <c r="P42" s="40" t="str">
        <f>B38</f>
        <v>Karla Köök</v>
      </c>
      <c r="Q42" s="41">
        <f>SUM(Q43:Q45)</f>
        <v>407</v>
      </c>
      <c r="R42" s="63">
        <f>SUM(R43:R45)</f>
        <v>534</v>
      </c>
      <c r="S42" s="61">
        <f>R34</f>
        <v>703</v>
      </c>
      <c r="T42" s="40" t="str">
        <f>B34</f>
        <v>Aroz3D</v>
      </c>
      <c r="U42" s="41">
        <f>SUM(U43:U45)</f>
        <v>416</v>
      </c>
      <c r="V42" s="65">
        <f>SUM(V43:V45)</f>
        <v>543</v>
      </c>
      <c r="W42" s="61">
        <f>V50</f>
        <v>582</v>
      </c>
      <c r="X42" s="40" t="str">
        <f>B50</f>
        <v>Rakvere Soojus</v>
      </c>
      <c r="Y42" s="43">
        <f t="shared" si="36"/>
        <v>2850</v>
      </c>
      <c r="Z42" s="41">
        <f>SUM(Z43:Z45)</f>
        <v>2215</v>
      </c>
      <c r="AA42" s="64">
        <f>AVERAGE(AA43,AA44,AA45)</f>
        <v>190</v>
      </c>
      <c r="AB42" s="45">
        <f>AVERAGE(AB43,AB44,AB45)</f>
        <v>147.66666666666666</v>
      </c>
      <c r="AC42" s="663">
        <f>G43+K43+O43+S43+W43</f>
        <v>2</v>
      </c>
    </row>
    <row r="43" spans="1:29" s="46" customFormat="1" ht="15.75" customHeight="1" x14ac:dyDescent="0.2">
      <c r="B43" s="719" t="s">
        <v>134</v>
      </c>
      <c r="C43" s="720"/>
      <c r="D43" s="47">
        <v>51</v>
      </c>
      <c r="E43" s="48">
        <v>174</v>
      </c>
      <c r="F43" s="49">
        <f>E43+D43</f>
        <v>225</v>
      </c>
      <c r="G43" s="668">
        <v>1</v>
      </c>
      <c r="H43" s="669"/>
      <c r="I43" s="50">
        <v>123</v>
      </c>
      <c r="J43" s="51">
        <f>I43+D43</f>
        <v>174</v>
      </c>
      <c r="K43" s="668">
        <v>0</v>
      </c>
      <c r="L43" s="669"/>
      <c r="M43" s="50">
        <v>144</v>
      </c>
      <c r="N43" s="51">
        <f>M43+D43</f>
        <v>195</v>
      </c>
      <c r="O43" s="668">
        <v>1</v>
      </c>
      <c r="P43" s="669"/>
      <c r="Q43" s="50">
        <v>139</v>
      </c>
      <c r="R43" s="49">
        <f>Q43+D43</f>
        <v>190</v>
      </c>
      <c r="S43" s="668">
        <v>0</v>
      </c>
      <c r="T43" s="669"/>
      <c r="U43" s="50">
        <v>155</v>
      </c>
      <c r="V43" s="49">
        <f>U43+D43</f>
        <v>206</v>
      </c>
      <c r="W43" s="668">
        <v>0</v>
      </c>
      <c r="X43" s="669"/>
      <c r="Y43" s="51">
        <f t="shared" si="36"/>
        <v>990</v>
      </c>
      <c r="Z43" s="50">
        <f>E43+I43+M43+Q43+U43</f>
        <v>735</v>
      </c>
      <c r="AA43" s="52">
        <f>AVERAGE(F43,J43,N43,R43,V43)</f>
        <v>198</v>
      </c>
      <c r="AB43" s="53">
        <f>AVERAGE(F43,J43,N43,R43,V43)-D43</f>
        <v>147</v>
      </c>
      <c r="AC43" s="664"/>
    </row>
    <row r="44" spans="1:29" s="46" customFormat="1" ht="15.75" customHeight="1" x14ac:dyDescent="0.2">
      <c r="B44" s="719" t="s">
        <v>135</v>
      </c>
      <c r="C44" s="720"/>
      <c r="D44" s="47">
        <v>44</v>
      </c>
      <c r="E44" s="48">
        <v>167</v>
      </c>
      <c r="F44" s="49">
        <f t="shared" ref="F44:F45" si="42">E44+D44</f>
        <v>211</v>
      </c>
      <c r="G44" s="670"/>
      <c r="H44" s="671"/>
      <c r="I44" s="48">
        <v>155</v>
      </c>
      <c r="J44" s="51">
        <f t="shared" ref="J44:J45" si="43">I44+D44</f>
        <v>199</v>
      </c>
      <c r="K44" s="670"/>
      <c r="L44" s="671"/>
      <c r="M44" s="48">
        <v>144</v>
      </c>
      <c r="N44" s="51">
        <f t="shared" ref="N44:N45" si="44">M44+D44</f>
        <v>188</v>
      </c>
      <c r="O44" s="670"/>
      <c r="P44" s="671"/>
      <c r="Q44" s="48">
        <v>113</v>
      </c>
      <c r="R44" s="49">
        <f t="shared" ref="R44:R45" si="45">Q44+D44</f>
        <v>157</v>
      </c>
      <c r="S44" s="670"/>
      <c r="T44" s="671"/>
      <c r="U44" s="48">
        <v>140</v>
      </c>
      <c r="V44" s="49">
        <f t="shared" ref="V44:V45" si="46">U44+D44</f>
        <v>184</v>
      </c>
      <c r="W44" s="670"/>
      <c r="X44" s="671"/>
      <c r="Y44" s="51">
        <f t="shared" si="36"/>
        <v>939</v>
      </c>
      <c r="Z44" s="50">
        <f>E44+I44+M44+Q44+U44</f>
        <v>719</v>
      </c>
      <c r="AA44" s="52">
        <f>AVERAGE(F44,J44,N44,R44,V44)</f>
        <v>187.8</v>
      </c>
      <c r="AB44" s="53">
        <f>AVERAGE(F44,J44,N44,R44,V44)-D44</f>
        <v>143.80000000000001</v>
      </c>
      <c r="AC44" s="664"/>
    </row>
    <row r="45" spans="1:29" s="46" customFormat="1" ht="16.5" customHeight="1" thickBot="1" x14ac:dyDescent="0.25">
      <c r="B45" s="721" t="s">
        <v>136</v>
      </c>
      <c r="C45" s="722"/>
      <c r="D45" s="54">
        <v>32</v>
      </c>
      <c r="E45" s="55">
        <v>169</v>
      </c>
      <c r="F45" s="49">
        <f t="shared" si="42"/>
        <v>201</v>
      </c>
      <c r="G45" s="672"/>
      <c r="H45" s="673"/>
      <c r="I45" s="48">
        <v>151</v>
      </c>
      <c r="J45" s="51">
        <f t="shared" si="43"/>
        <v>183</v>
      </c>
      <c r="K45" s="672"/>
      <c r="L45" s="673"/>
      <c r="M45" s="48">
        <v>165</v>
      </c>
      <c r="N45" s="51">
        <f t="shared" si="44"/>
        <v>197</v>
      </c>
      <c r="O45" s="672"/>
      <c r="P45" s="673"/>
      <c r="Q45" s="48">
        <v>155</v>
      </c>
      <c r="R45" s="49">
        <f t="shared" si="45"/>
        <v>187</v>
      </c>
      <c r="S45" s="672"/>
      <c r="T45" s="673"/>
      <c r="U45" s="48">
        <v>121</v>
      </c>
      <c r="V45" s="49">
        <f t="shared" si="46"/>
        <v>153</v>
      </c>
      <c r="W45" s="672"/>
      <c r="X45" s="673"/>
      <c r="Y45" s="57">
        <f t="shared" si="36"/>
        <v>921</v>
      </c>
      <c r="Z45" s="56">
        <f>E45+I45+M45+Q45+U45</f>
        <v>761</v>
      </c>
      <c r="AA45" s="58">
        <f>AVERAGE(F45,J45,N45,R45,V45)</f>
        <v>184.2</v>
      </c>
      <c r="AB45" s="59">
        <f>AVERAGE(F45,J45,N45,R45,V45)-D45</f>
        <v>152.19999999999999</v>
      </c>
      <c r="AC45" s="665"/>
    </row>
    <row r="46" spans="1:29" s="46" customFormat="1" ht="48.75" customHeight="1" x14ac:dyDescent="0.2">
      <c r="B46" s="712" t="s">
        <v>35</v>
      </c>
      <c r="C46" s="713"/>
      <c r="D46" s="232">
        <f>SUM(D47:D49)</f>
        <v>139</v>
      </c>
      <c r="E46" s="34">
        <f>SUM(E47:E49)</f>
        <v>432</v>
      </c>
      <c r="F46" s="61">
        <f>SUM(F47:F49)</f>
        <v>571</v>
      </c>
      <c r="G46" s="61">
        <f>F42</f>
        <v>637</v>
      </c>
      <c r="H46" s="40" t="str">
        <f>B42</f>
        <v>Temper</v>
      </c>
      <c r="I46" s="66">
        <f>SUM(I47:I49)</f>
        <v>386</v>
      </c>
      <c r="J46" s="61">
        <f>SUM(J47:J49)</f>
        <v>525</v>
      </c>
      <c r="K46" s="61">
        <f>J38</f>
        <v>543</v>
      </c>
      <c r="L46" s="40" t="str">
        <f>B38</f>
        <v>Karla Köök</v>
      </c>
      <c r="M46" s="42">
        <f>SUM(M47:M49)</f>
        <v>399</v>
      </c>
      <c r="N46" s="61">
        <f>SUM(N47:N49)</f>
        <v>538</v>
      </c>
      <c r="O46" s="61">
        <f>N34</f>
        <v>610</v>
      </c>
      <c r="P46" s="40" t="str">
        <f>B34</f>
        <v>Aroz3D</v>
      </c>
      <c r="Q46" s="41">
        <f>SUM(Q47:Q49)</f>
        <v>335</v>
      </c>
      <c r="R46" s="61">
        <f>SUM(R47:R49)</f>
        <v>474</v>
      </c>
      <c r="S46" s="61">
        <f>R50</f>
        <v>610</v>
      </c>
      <c r="T46" s="40" t="str">
        <f>B50</f>
        <v>Rakvere Soojus</v>
      </c>
      <c r="U46" s="41">
        <f>SUM(U47:U49)</f>
        <v>377</v>
      </c>
      <c r="V46" s="61">
        <f>SUM(V47:V49)</f>
        <v>516</v>
      </c>
      <c r="W46" s="61">
        <f>V54</f>
        <v>635</v>
      </c>
      <c r="X46" s="40" t="str">
        <f>B54</f>
        <v>WÜRTH</v>
      </c>
      <c r="Y46" s="43">
        <f t="shared" si="36"/>
        <v>2624</v>
      </c>
      <c r="Z46" s="41">
        <f>SUM(Z47:Z49)</f>
        <v>1929</v>
      </c>
      <c r="AA46" s="64">
        <f>AVERAGE(AA47,AA48,AA49)</f>
        <v>174.93333333333331</v>
      </c>
      <c r="AB46" s="45">
        <f>AVERAGE(AB47,AB48,AB49)</f>
        <v>128.6</v>
      </c>
      <c r="AC46" s="663">
        <f>G47+K47+O47+S47+W47</f>
        <v>0</v>
      </c>
    </row>
    <row r="47" spans="1:29" s="46" customFormat="1" ht="15.75" customHeight="1" x14ac:dyDescent="0.2">
      <c r="B47" s="680" t="s">
        <v>182</v>
      </c>
      <c r="C47" s="681"/>
      <c r="D47" s="47">
        <v>49</v>
      </c>
      <c r="E47" s="48">
        <v>144</v>
      </c>
      <c r="F47" s="49">
        <f>E47+D47</f>
        <v>193</v>
      </c>
      <c r="G47" s="668">
        <v>0</v>
      </c>
      <c r="H47" s="669"/>
      <c r="I47" s="50">
        <v>138</v>
      </c>
      <c r="J47" s="51">
        <f>I47+D47</f>
        <v>187</v>
      </c>
      <c r="K47" s="668">
        <v>0</v>
      </c>
      <c r="L47" s="669"/>
      <c r="M47" s="50">
        <v>120</v>
      </c>
      <c r="N47" s="51">
        <f>M47+D47</f>
        <v>169</v>
      </c>
      <c r="O47" s="668">
        <v>0</v>
      </c>
      <c r="P47" s="669"/>
      <c r="Q47" s="50">
        <v>93</v>
      </c>
      <c r="R47" s="49">
        <f>Q47+D47</f>
        <v>142</v>
      </c>
      <c r="S47" s="668">
        <v>0</v>
      </c>
      <c r="T47" s="669"/>
      <c r="U47" s="50">
        <v>143</v>
      </c>
      <c r="V47" s="49">
        <f>U47+D47</f>
        <v>192</v>
      </c>
      <c r="W47" s="668">
        <v>0</v>
      </c>
      <c r="X47" s="669"/>
      <c r="Y47" s="51">
        <f t="shared" si="36"/>
        <v>883</v>
      </c>
      <c r="Z47" s="50">
        <f>E47+I47+M47+Q47+U47</f>
        <v>638</v>
      </c>
      <c r="AA47" s="52">
        <f>AVERAGE(F47,J47,N47,R47,V47)</f>
        <v>176.6</v>
      </c>
      <c r="AB47" s="53">
        <f>AVERAGE(F47,J47,N47,R47,V47)-D47</f>
        <v>127.6</v>
      </c>
      <c r="AC47" s="664"/>
    </row>
    <row r="48" spans="1:29" s="46" customFormat="1" ht="15.75" customHeight="1" x14ac:dyDescent="0.2">
      <c r="B48" s="680" t="s">
        <v>172</v>
      </c>
      <c r="C48" s="681"/>
      <c r="D48" s="47">
        <v>52</v>
      </c>
      <c r="E48" s="48">
        <v>144</v>
      </c>
      <c r="F48" s="49">
        <f t="shared" ref="F48:F49" si="47">E48+D48</f>
        <v>196</v>
      </c>
      <c r="G48" s="670"/>
      <c r="H48" s="671"/>
      <c r="I48" s="48">
        <v>90</v>
      </c>
      <c r="J48" s="51">
        <f t="shared" ref="J48:J49" si="48">I48+D48</f>
        <v>142</v>
      </c>
      <c r="K48" s="670"/>
      <c r="L48" s="671"/>
      <c r="M48" s="48">
        <v>131</v>
      </c>
      <c r="N48" s="51">
        <f t="shared" ref="N48:N49" si="49">M48+D48</f>
        <v>183</v>
      </c>
      <c r="O48" s="670"/>
      <c r="P48" s="671"/>
      <c r="Q48" s="48">
        <v>117</v>
      </c>
      <c r="R48" s="49">
        <f t="shared" ref="R48:R49" si="50">Q48+D48</f>
        <v>169</v>
      </c>
      <c r="S48" s="670"/>
      <c r="T48" s="671"/>
      <c r="U48" s="48">
        <v>97</v>
      </c>
      <c r="V48" s="49">
        <f t="shared" ref="V48:V49" si="51">U48+D48</f>
        <v>149</v>
      </c>
      <c r="W48" s="670"/>
      <c r="X48" s="671"/>
      <c r="Y48" s="51">
        <f t="shared" si="36"/>
        <v>839</v>
      </c>
      <c r="Z48" s="50">
        <f>E48+I48+M48+Q48+U48</f>
        <v>579</v>
      </c>
      <c r="AA48" s="52">
        <f>AVERAGE(F48,J48,N48,R48,V48)</f>
        <v>167.8</v>
      </c>
      <c r="AB48" s="53">
        <f>AVERAGE(F48,J48,N48,R48,V48)-D48</f>
        <v>115.80000000000001</v>
      </c>
      <c r="AC48" s="664"/>
    </row>
    <row r="49" spans="1:29" s="46" customFormat="1" ht="16.5" customHeight="1" thickBot="1" x14ac:dyDescent="0.25">
      <c r="B49" s="714" t="s">
        <v>57</v>
      </c>
      <c r="C49" s="715"/>
      <c r="D49" s="54">
        <v>38</v>
      </c>
      <c r="E49" s="55">
        <v>144</v>
      </c>
      <c r="F49" s="49">
        <f t="shared" si="47"/>
        <v>182</v>
      </c>
      <c r="G49" s="672"/>
      <c r="H49" s="673"/>
      <c r="I49" s="48">
        <v>158</v>
      </c>
      <c r="J49" s="51">
        <f t="shared" si="48"/>
        <v>196</v>
      </c>
      <c r="K49" s="672"/>
      <c r="L49" s="673"/>
      <c r="M49" s="48">
        <v>148</v>
      </c>
      <c r="N49" s="51">
        <f t="shared" si="49"/>
        <v>186</v>
      </c>
      <c r="O49" s="672"/>
      <c r="P49" s="673"/>
      <c r="Q49" s="48">
        <v>125</v>
      </c>
      <c r="R49" s="49">
        <f t="shared" si="50"/>
        <v>163</v>
      </c>
      <c r="S49" s="672"/>
      <c r="T49" s="673"/>
      <c r="U49" s="48">
        <v>137</v>
      </c>
      <c r="V49" s="49">
        <f t="shared" si="51"/>
        <v>175</v>
      </c>
      <c r="W49" s="672"/>
      <c r="X49" s="673"/>
      <c r="Y49" s="57">
        <f t="shared" si="36"/>
        <v>902</v>
      </c>
      <c r="Z49" s="56">
        <f>E49+I49+M49+Q49+U49</f>
        <v>712</v>
      </c>
      <c r="AA49" s="58">
        <f>AVERAGE(F49,J49,N49,R49,V49)</f>
        <v>180.4</v>
      </c>
      <c r="AB49" s="59">
        <f>AVERAGE(F49,J49,N49,R49,V49)-D49</f>
        <v>142.4</v>
      </c>
      <c r="AC49" s="665"/>
    </row>
    <row r="50" spans="1:29" s="46" customFormat="1" ht="48.75" customHeight="1" x14ac:dyDescent="0.2">
      <c r="B50" s="678" t="s">
        <v>34</v>
      </c>
      <c r="C50" s="748"/>
      <c r="D50" s="232">
        <f>SUM(D51:D53)</f>
        <v>107</v>
      </c>
      <c r="E50" s="34">
        <f>SUM(E51:E53)</f>
        <v>451</v>
      </c>
      <c r="F50" s="61">
        <f>SUM(F51:F53)</f>
        <v>558</v>
      </c>
      <c r="G50" s="61">
        <f>F38</f>
        <v>607</v>
      </c>
      <c r="H50" s="40" t="str">
        <f>B38</f>
        <v>Karla Köök</v>
      </c>
      <c r="I50" s="62">
        <f>SUM(I51:I53)</f>
        <v>479</v>
      </c>
      <c r="J50" s="61">
        <f>SUM(J51:J53)</f>
        <v>586</v>
      </c>
      <c r="K50" s="61">
        <f>J34</f>
        <v>540</v>
      </c>
      <c r="L50" s="40" t="str">
        <f>B34</f>
        <v>Aroz3D</v>
      </c>
      <c r="M50" s="41">
        <f>SUM(M51:M53)</f>
        <v>385</v>
      </c>
      <c r="N50" s="61">
        <f>SUM(N51:N53)</f>
        <v>492</v>
      </c>
      <c r="O50" s="61">
        <f>N54</f>
        <v>546</v>
      </c>
      <c r="P50" s="40" t="str">
        <f>B54</f>
        <v>WÜRTH</v>
      </c>
      <c r="Q50" s="41">
        <f>SUM(Q51:Q53)</f>
        <v>503</v>
      </c>
      <c r="R50" s="61">
        <f>SUM(R51:R53)</f>
        <v>610</v>
      </c>
      <c r="S50" s="61">
        <f>R46</f>
        <v>474</v>
      </c>
      <c r="T50" s="40" t="str">
        <f>B46</f>
        <v>HAT-auto</v>
      </c>
      <c r="U50" s="41">
        <f>SUM(U51:U53)</f>
        <v>475</v>
      </c>
      <c r="V50" s="61">
        <f>SUM(V51:V53)</f>
        <v>582</v>
      </c>
      <c r="W50" s="61">
        <f>V42</f>
        <v>543</v>
      </c>
      <c r="X50" s="40" t="str">
        <f>B42</f>
        <v>Temper</v>
      </c>
      <c r="Y50" s="43">
        <f t="shared" si="36"/>
        <v>2828</v>
      </c>
      <c r="Z50" s="41">
        <f>SUM(Z51:Z53)</f>
        <v>2293</v>
      </c>
      <c r="AA50" s="64">
        <f>AVERAGE(AA51,AA52,AA53)</f>
        <v>188.53333333333333</v>
      </c>
      <c r="AB50" s="45">
        <f>AVERAGE(AB51,AB52,AB53)</f>
        <v>152.86666666666667</v>
      </c>
      <c r="AC50" s="663">
        <f>G51+K51+O51+S51+W51</f>
        <v>3</v>
      </c>
    </row>
    <row r="51" spans="1:29" s="46" customFormat="1" ht="15.75" customHeight="1" x14ac:dyDescent="0.2">
      <c r="B51" s="719" t="s">
        <v>100</v>
      </c>
      <c r="C51" s="720"/>
      <c r="D51" s="47">
        <v>43</v>
      </c>
      <c r="E51" s="48">
        <v>120</v>
      </c>
      <c r="F51" s="49">
        <f>E51+D51</f>
        <v>163</v>
      </c>
      <c r="G51" s="668">
        <v>0</v>
      </c>
      <c r="H51" s="669"/>
      <c r="I51" s="50">
        <v>157</v>
      </c>
      <c r="J51" s="51">
        <f>I51+D51</f>
        <v>200</v>
      </c>
      <c r="K51" s="668">
        <v>1</v>
      </c>
      <c r="L51" s="669"/>
      <c r="M51" s="50">
        <v>137</v>
      </c>
      <c r="N51" s="51">
        <f>M51+D51</f>
        <v>180</v>
      </c>
      <c r="O51" s="668">
        <v>0</v>
      </c>
      <c r="P51" s="669"/>
      <c r="Q51" s="50">
        <v>156</v>
      </c>
      <c r="R51" s="49">
        <f>Q51+D51</f>
        <v>199</v>
      </c>
      <c r="S51" s="668">
        <v>1</v>
      </c>
      <c r="T51" s="669"/>
      <c r="U51" s="50">
        <v>132</v>
      </c>
      <c r="V51" s="49">
        <f>U51+D51</f>
        <v>175</v>
      </c>
      <c r="W51" s="668">
        <v>1</v>
      </c>
      <c r="X51" s="669"/>
      <c r="Y51" s="51">
        <f t="shared" si="36"/>
        <v>917</v>
      </c>
      <c r="Z51" s="50">
        <f>E51+I51+M51+Q51+U51</f>
        <v>702</v>
      </c>
      <c r="AA51" s="52">
        <f>AVERAGE(F51,J51,N51,R51,V51)</f>
        <v>183.4</v>
      </c>
      <c r="AB51" s="53">
        <f>AVERAGE(F51,J51,N51,R51,V51)-D51</f>
        <v>140.4</v>
      </c>
      <c r="AC51" s="664"/>
    </row>
    <row r="52" spans="1:29" s="46" customFormat="1" ht="15.75" customHeight="1" x14ac:dyDescent="0.2">
      <c r="B52" s="719" t="s">
        <v>101</v>
      </c>
      <c r="C52" s="720"/>
      <c r="D52" s="47">
        <v>41</v>
      </c>
      <c r="E52" s="48">
        <v>147</v>
      </c>
      <c r="F52" s="49">
        <f t="shared" ref="F52:F53" si="52">E52+D52</f>
        <v>188</v>
      </c>
      <c r="G52" s="670"/>
      <c r="H52" s="671"/>
      <c r="I52" s="48">
        <v>128</v>
      </c>
      <c r="J52" s="51">
        <f t="shared" ref="J52:J53" si="53">I52+D52</f>
        <v>169</v>
      </c>
      <c r="K52" s="670"/>
      <c r="L52" s="671"/>
      <c r="M52" s="48">
        <v>98</v>
      </c>
      <c r="N52" s="51">
        <f t="shared" ref="N52:N53" si="54">M52+D52</f>
        <v>139</v>
      </c>
      <c r="O52" s="670"/>
      <c r="P52" s="671"/>
      <c r="Q52" s="48">
        <v>131</v>
      </c>
      <c r="R52" s="49">
        <f t="shared" ref="R52:R53" si="55">Q52+D52</f>
        <v>172</v>
      </c>
      <c r="S52" s="670"/>
      <c r="T52" s="671"/>
      <c r="U52" s="48">
        <v>179</v>
      </c>
      <c r="V52" s="49">
        <f t="shared" ref="V52:V53" si="56">U52+D52</f>
        <v>220</v>
      </c>
      <c r="W52" s="670"/>
      <c r="X52" s="671"/>
      <c r="Y52" s="51">
        <f t="shared" si="36"/>
        <v>888</v>
      </c>
      <c r="Z52" s="50">
        <f>E52+I52+M52+Q52+U52</f>
        <v>683</v>
      </c>
      <c r="AA52" s="52">
        <f>AVERAGE(F52,J52,N52,R52,V52)</f>
        <v>177.6</v>
      </c>
      <c r="AB52" s="53">
        <f>AVERAGE(F52,J52,N52,R52,V52)-D52</f>
        <v>136.6</v>
      </c>
      <c r="AC52" s="664"/>
    </row>
    <row r="53" spans="1:29" s="46" customFormat="1" ht="16.5" customHeight="1" thickBot="1" x14ac:dyDescent="0.25">
      <c r="B53" s="721" t="s">
        <v>102</v>
      </c>
      <c r="C53" s="722"/>
      <c r="D53" s="54">
        <v>23</v>
      </c>
      <c r="E53" s="55">
        <v>184</v>
      </c>
      <c r="F53" s="49">
        <f t="shared" si="52"/>
        <v>207</v>
      </c>
      <c r="G53" s="672"/>
      <c r="H53" s="673"/>
      <c r="I53" s="48">
        <v>194</v>
      </c>
      <c r="J53" s="51">
        <f t="shared" si="53"/>
        <v>217</v>
      </c>
      <c r="K53" s="672"/>
      <c r="L53" s="673"/>
      <c r="M53" s="48">
        <v>150</v>
      </c>
      <c r="N53" s="51">
        <f t="shared" si="54"/>
        <v>173</v>
      </c>
      <c r="O53" s="672"/>
      <c r="P53" s="673"/>
      <c r="Q53" s="48">
        <v>216</v>
      </c>
      <c r="R53" s="49">
        <f t="shared" si="55"/>
        <v>239</v>
      </c>
      <c r="S53" s="672"/>
      <c r="T53" s="673"/>
      <c r="U53" s="48">
        <v>164</v>
      </c>
      <c r="V53" s="49">
        <f t="shared" si="56"/>
        <v>187</v>
      </c>
      <c r="W53" s="672"/>
      <c r="X53" s="673"/>
      <c r="Y53" s="57">
        <f t="shared" si="36"/>
        <v>1023</v>
      </c>
      <c r="Z53" s="56">
        <f>E53+I53+M53+Q53+U53</f>
        <v>908</v>
      </c>
      <c r="AA53" s="58">
        <f>AVERAGE(F53,J53,N53,R53,V53)</f>
        <v>204.6</v>
      </c>
      <c r="AB53" s="59">
        <f>AVERAGE(F53,J53,N53,R53,V53)-D53</f>
        <v>181.6</v>
      </c>
      <c r="AC53" s="665"/>
    </row>
    <row r="54" spans="1:29" s="46" customFormat="1" ht="48.75" customHeight="1" x14ac:dyDescent="0.2">
      <c r="B54" s="661" t="s">
        <v>133</v>
      </c>
      <c r="C54" s="662"/>
      <c r="D54" s="67">
        <f>SUM(D55:D57)</f>
        <v>67</v>
      </c>
      <c r="E54" s="34">
        <f>SUM(E55:E57)</f>
        <v>490</v>
      </c>
      <c r="F54" s="61">
        <f>SUM(F55:F57)</f>
        <v>557</v>
      </c>
      <c r="G54" s="61">
        <f>F34</f>
        <v>561</v>
      </c>
      <c r="H54" s="40" t="str">
        <f>B34</f>
        <v>Aroz3D</v>
      </c>
      <c r="I54" s="62">
        <f>SUM(I55:I57)</f>
        <v>552</v>
      </c>
      <c r="J54" s="61">
        <f>SUM(J55:J57)</f>
        <v>619</v>
      </c>
      <c r="K54" s="61">
        <f>J42</f>
        <v>556</v>
      </c>
      <c r="L54" s="40" t="str">
        <f>B42</f>
        <v>Temper</v>
      </c>
      <c r="M54" s="42">
        <f>SUM(M55:M57)</f>
        <v>479</v>
      </c>
      <c r="N54" s="63">
        <f>SUM(N55:N57)</f>
        <v>546</v>
      </c>
      <c r="O54" s="61">
        <f>N50</f>
        <v>492</v>
      </c>
      <c r="P54" s="40" t="str">
        <f>B50</f>
        <v>Rakvere Soojus</v>
      </c>
      <c r="Q54" s="41">
        <f>SUM(Q55:Q57)</f>
        <v>510</v>
      </c>
      <c r="R54" s="63">
        <f>SUM(R55:R57)</f>
        <v>577</v>
      </c>
      <c r="S54" s="61">
        <f>R38</f>
        <v>524</v>
      </c>
      <c r="T54" s="40" t="str">
        <f>B38</f>
        <v>Karla Köök</v>
      </c>
      <c r="U54" s="41">
        <f>SUM(U55:U57)</f>
        <v>568</v>
      </c>
      <c r="V54" s="63">
        <f>SUM(V55:V57)</f>
        <v>635</v>
      </c>
      <c r="W54" s="61">
        <f>V46</f>
        <v>516</v>
      </c>
      <c r="X54" s="40" t="str">
        <f>B46</f>
        <v>HAT-auto</v>
      </c>
      <c r="Y54" s="43">
        <f t="shared" si="36"/>
        <v>2934</v>
      </c>
      <c r="Z54" s="41">
        <f>SUM(Z55:Z57)</f>
        <v>2599</v>
      </c>
      <c r="AA54" s="64">
        <f>AVERAGE(AA55,AA56,AA57)</f>
        <v>195.6</v>
      </c>
      <c r="AB54" s="45">
        <f>AVERAGE(AB55,AB56,AB57)</f>
        <v>173.26666666666665</v>
      </c>
      <c r="AC54" s="663">
        <f>G55+K55+O55+S55+W55</f>
        <v>4</v>
      </c>
    </row>
    <row r="55" spans="1:29" s="46" customFormat="1" ht="15.75" customHeight="1" x14ac:dyDescent="0.2">
      <c r="B55" s="728" t="s">
        <v>144</v>
      </c>
      <c r="C55" s="728"/>
      <c r="D55" s="47">
        <v>30</v>
      </c>
      <c r="E55" s="48">
        <v>182</v>
      </c>
      <c r="F55" s="49">
        <f>E55+D55</f>
        <v>212</v>
      </c>
      <c r="G55" s="668">
        <v>0</v>
      </c>
      <c r="H55" s="669"/>
      <c r="I55" s="50">
        <v>152</v>
      </c>
      <c r="J55" s="51">
        <f>I55+D55</f>
        <v>182</v>
      </c>
      <c r="K55" s="668">
        <v>1</v>
      </c>
      <c r="L55" s="669"/>
      <c r="M55" s="50">
        <v>166</v>
      </c>
      <c r="N55" s="51">
        <f>M55+D55</f>
        <v>196</v>
      </c>
      <c r="O55" s="668">
        <v>1</v>
      </c>
      <c r="P55" s="669"/>
      <c r="Q55" s="50">
        <v>132</v>
      </c>
      <c r="R55" s="49">
        <f>Q55+D55</f>
        <v>162</v>
      </c>
      <c r="S55" s="668">
        <v>1</v>
      </c>
      <c r="T55" s="669"/>
      <c r="U55" s="50">
        <v>155</v>
      </c>
      <c r="V55" s="49">
        <f>U55+D55</f>
        <v>185</v>
      </c>
      <c r="W55" s="668">
        <v>1</v>
      </c>
      <c r="X55" s="669"/>
      <c r="Y55" s="51">
        <f t="shared" si="36"/>
        <v>937</v>
      </c>
      <c r="Z55" s="50">
        <f>E55+I55+M55+Q55+U55</f>
        <v>787</v>
      </c>
      <c r="AA55" s="52">
        <f>AVERAGE(F55,J55,N55,R55,V55)</f>
        <v>187.4</v>
      </c>
      <c r="AB55" s="53">
        <f>AVERAGE(F55,J55,N55,R55,V55)-D55</f>
        <v>157.4</v>
      </c>
      <c r="AC55" s="664"/>
    </row>
    <row r="56" spans="1:29" s="46" customFormat="1" ht="15.75" customHeight="1" x14ac:dyDescent="0.2">
      <c r="B56" s="728" t="s">
        <v>145</v>
      </c>
      <c r="C56" s="728"/>
      <c r="D56" s="47">
        <v>24</v>
      </c>
      <c r="E56" s="48">
        <v>129</v>
      </c>
      <c r="F56" s="49">
        <f t="shared" ref="F56:F57" si="57">E56+D56</f>
        <v>153</v>
      </c>
      <c r="G56" s="670"/>
      <c r="H56" s="671"/>
      <c r="I56" s="48">
        <v>144</v>
      </c>
      <c r="J56" s="51">
        <f t="shared" ref="J56:J57" si="58">I56+D56</f>
        <v>168</v>
      </c>
      <c r="K56" s="670"/>
      <c r="L56" s="671"/>
      <c r="M56" s="48">
        <v>143</v>
      </c>
      <c r="N56" s="51">
        <f t="shared" ref="N56:N57" si="59">M56+D56</f>
        <v>167</v>
      </c>
      <c r="O56" s="670"/>
      <c r="P56" s="671"/>
      <c r="Q56" s="48">
        <v>172</v>
      </c>
      <c r="R56" s="49">
        <f t="shared" ref="R56:R57" si="60">Q56+D56</f>
        <v>196</v>
      </c>
      <c r="S56" s="670"/>
      <c r="T56" s="671"/>
      <c r="U56" s="48">
        <v>210</v>
      </c>
      <c r="V56" s="49">
        <f t="shared" ref="V56:V57" si="61">U56+D56</f>
        <v>234</v>
      </c>
      <c r="W56" s="670"/>
      <c r="X56" s="671"/>
      <c r="Y56" s="51">
        <f t="shared" si="36"/>
        <v>918</v>
      </c>
      <c r="Z56" s="50">
        <f>E56+I56+M56+Q56+U56</f>
        <v>798</v>
      </c>
      <c r="AA56" s="52">
        <f>AVERAGE(F56,J56,N56,R56,V56)</f>
        <v>183.6</v>
      </c>
      <c r="AB56" s="53">
        <f>AVERAGE(F56,J56,N56,R56,V56)-D56</f>
        <v>159.6</v>
      </c>
      <c r="AC56" s="664"/>
    </row>
    <row r="57" spans="1:29" s="46" customFormat="1" ht="16.5" customHeight="1" thickBot="1" x14ac:dyDescent="0.25">
      <c r="B57" s="729" t="s">
        <v>146</v>
      </c>
      <c r="C57" s="729"/>
      <c r="D57" s="68">
        <v>13</v>
      </c>
      <c r="E57" s="55">
        <v>179</v>
      </c>
      <c r="F57" s="49">
        <f t="shared" si="57"/>
        <v>192</v>
      </c>
      <c r="G57" s="672"/>
      <c r="H57" s="673"/>
      <c r="I57" s="55">
        <v>256</v>
      </c>
      <c r="J57" s="51">
        <f t="shared" si="58"/>
        <v>269</v>
      </c>
      <c r="K57" s="672"/>
      <c r="L57" s="673"/>
      <c r="M57" s="55">
        <v>170</v>
      </c>
      <c r="N57" s="51">
        <f t="shared" si="59"/>
        <v>183</v>
      </c>
      <c r="O57" s="672"/>
      <c r="P57" s="673"/>
      <c r="Q57" s="55">
        <v>206</v>
      </c>
      <c r="R57" s="49">
        <f t="shared" si="60"/>
        <v>219</v>
      </c>
      <c r="S57" s="672"/>
      <c r="T57" s="673"/>
      <c r="U57" s="55">
        <v>203</v>
      </c>
      <c r="V57" s="49">
        <f t="shared" si="61"/>
        <v>216</v>
      </c>
      <c r="W57" s="672"/>
      <c r="X57" s="673"/>
      <c r="Y57" s="57">
        <f t="shared" si="36"/>
        <v>1079</v>
      </c>
      <c r="Z57" s="56">
        <f>E57+I57+M57+Q57+U57</f>
        <v>1014</v>
      </c>
      <c r="AA57" s="58">
        <f>AVERAGE(F57,J57,N57,R57,V57)</f>
        <v>215.8</v>
      </c>
      <c r="AB57" s="59">
        <f>AVERAGE(F57,J57,N57,R57,V57)-D57</f>
        <v>202.8</v>
      </c>
      <c r="AC57" s="665"/>
    </row>
    <row r="58" spans="1:29" s="46" customFormat="1" ht="48" customHeight="1" x14ac:dyDescent="0.2">
      <c r="B58" s="208"/>
      <c r="C58" s="208"/>
      <c r="D58" s="209"/>
      <c r="E58" s="210"/>
      <c r="F58" s="211"/>
      <c r="G58" s="212"/>
      <c r="H58" s="212"/>
      <c r="I58" s="210"/>
      <c r="J58" s="211"/>
      <c r="K58" s="212"/>
      <c r="L58" s="212"/>
      <c r="M58" s="210"/>
      <c r="N58" s="211"/>
      <c r="O58" s="212"/>
      <c r="P58" s="212"/>
      <c r="Q58" s="210"/>
      <c r="R58" s="211"/>
      <c r="S58" s="212"/>
      <c r="T58" s="212"/>
      <c r="U58" s="210"/>
      <c r="V58" s="211"/>
      <c r="W58" s="212"/>
      <c r="X58" s="212"/>
      <c r="Y58" s="211"/>
      <c r="Z58" s="210"/>
      <c r="AA58" s="213"/>
      <c r="AB58" s="214"/>
      <c r="AC58" s="215"/>
    </row>
    <row r="59" spans="1:29" ht="22.5" x14ac:dyDescent="0.25">
      <c r="B59" s="2"/>
      <c r="C59" s="2"/>
      <c r="D59" s="3"/>
      <c r="E59" s="4"/>
      <c r="F59" s="5" t="s">
        <v>194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/>
      <c r="T59" s="3"/>
      <c r="U59" s="3"/>
      <c r="V59" s="6"/>
      <c r="W59" s="7" t="s">
        <v>87</v>
      </c>
      <c r="X59" s="8"/>
      <c r="Y59" s="8"/>
      <c r="Z59" s="8"/>
      <c r="AA59" s="3"/>
      <c r="AB59" s="3"/>
      <c r="AC59" s="4"/>
    </row>
    <row r="60" spans="1:29" ht="21" thickBot="1" x14ac:dyDescent="0.35">
      <c r="B60" s="9" t="s">
        <v>0</v>
      </c>
      <c r="C60" s="10"/>
      <c r="D60" s="10"/>
      <c r="E60" s="4"/>
      <c r="F60" s="1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4"/>
    </row>
    <row r="61" spans="1:29" x14ac:dyDescent="0.25">
      <c r="B61" s="698" t="s">
        <v>1</v>
      </c>
      <c r="C61" s="699"/>
      <c r="D61" s="12" t="s">
        <v>2</v>
      </c>
      <c r="E61" s="13"/>
      <c r="F61" s="272" t="s">
        <v>3</v>
      </c>
      <c r="G61" s="700" t="s">
        <v>4</v>
      </c>
      <c r="H61" s="701"/>
      <c r="I61" s="15"/>
      <c r="J61" s="272" t="s">
        <v>5</v>
      </c>
      <c r="K61" s="700" t="s">
        <v>4</v>
      </c>
      <c r="L61" s="701"/>
      <c r="M61" s="16"/>
      <c r="N61" s="272" t="s">
        <v>6</v>
      </c>
      <c r="O61" s="700" t="s">
        <v>4</v>
      </c>
      <c r="P61" s="701"/>
      <c r="Q61" s="16"/>
      <c r="R61" s="272" t="s">
        <v>7</v>
      </c>
      <c r="S61" s="700" t="s">
        <v>4</v>
      </c>
      <c r="T61" s="701"/>
      <c r="U61" s="17"/>
      <c r="V61" s="272" t="s">
        <v>8</v>
      </c>
      <c r="W61" s="700" t="s">
        <v>4</v>
      </c>
      <c r="X61" s="701"/>
      <c r="Y61" s="272" t="s">
        <v>9</v>
      </c>
      <c r="Z61" s="18"/>
      <c r="AA61" s="19" t="s">
        <v>10</v>
      </c>
      <c r="AB61" s="20" t="s">
        <v>11</v>
      </c>
      <c r="AC61" s="21" t="s">
        <v>9</v>
      </c>
    </row>
    <row r="62" spans="1:29" ht="17.25" thickBot="1" x14ac:dyDescent="0.3">
      <c r="A62" s="22"/>
      <c r="B62" s="702" t="s">
        <v>12</v>
      </c>
      <c r="C62" s="703"/>
      <c r="D62" s="23"/>
      <c r="E62" s="24"/>
      <c r="F62" s="25" t="s">
        <v>13</v>
      </c>
      <c r="G62" s="696" t="s">
        <v>14</v>
      </c>
      <c r="H62" s="697"/>
      <c r="I62" s="26"/>
      <c r="J62" s="25" t="s">
        <v>13</v>
      </c>
      <c r="K62" s="696" t="s">
        <v>14</v>
      </c>
      <c r="L62" s="697"/>
      <c r="M62" s="25"/>
      <c r="N62" s="25" t="s">
        <v>13</v>
      </c>
      <c r="O62" s="696" t="s">
        <v>14</v>
      </c>
      <c r="P62" s="697"/>
      <c r="Q62" s="25"/>
      <c r="R62" s="25" t="s">
        <v>13</v>
      </c>
      <c r="S62" s="696" t="s">
        <v>14</v>
      </c>
      <c r="T62" s="697"/>
      <c r="U62" s="27"/>
      <c r="V62" s="25" t="s">
        <v>13</v>
      </c>
      <c r="W62" s="696" t="s">
        <v>14</v>
      </c>
      <c r="X62" s="697"/>
      <c r="Y62" s="28" t="s">
        <v>13</v>
      </c>
      <c r="Z62" s="29" t="s">
        <v>15</v>
      </c>
      <c r="AA62" s="30" t="s">
        <v>16</v>
      </c>
      <c r="AB62" s="31" t="s">
        <v>17</v>
      </c>
      <c r="AC62" s="32" t="s">
        <v>18</v>
      </c>
    </row>
    <row r="63" spans="1:29" ht="48.75" customHeight="1" thickBot="1" x14ac:dyDescent="0.3">
      <c r="A63" s="22"/>
      <c r="B63" s="690" t="s">
        <v>112</v>
      </c>
      <c r="C63" s="691"/>
      <c r="D63" s="33">
        <f>SUM(D64:D66)</f>
        <v>50</v>
      </c>
      <c r="E63" s="34">
        <f>SUM(E64:E66)</f>
        <v>478</v>
      </c>
      <c r="F63" s="35">
        <f>SUM(F64:F66)</f>
        <v>528</v>
      </c>
      <c r="G63" s="36">
        <f>F83</f>
        <v>523</v>
      </c>
      <c r="H63" s="37" t="str">
        <f>B83</f>
        <v>Kunda Trans</v>
      </c>
      <c r="I63" s="38">
        <f>SUM(I64:I66)</f>
        <v>516</v>
      </c>
      <c r="J63" s="39">
        <f>SUM(J64:J66)</f>
        <v>566</v>
      </c>
      <c r="K63" s="39">
        <f>J79</f>
        <v>493</v>
      </c>
      <c r="L63" s="40" t="str">
        <f>B79</f>
        <v>Team 29</v>
      </c>
      <c r="M63" s="41">
        <f>SUM(M64:M66)</f>
        <v>494</v>
      </c>
      <c r="N63" s="36">
        <f>SUM(N64:N66)</f>
        <v>544</v>
      </c>
      <c r="O63" s="36">
        <f>N75</f>
        <v>569</v>
      </c>
      <c r="P63" s="37" t="str">
        <f>B75</f>
        <v>Malm duubel</v>
      </c>
      <c r="Q63" s="42">
        <f>SUM(Q64:Q66)</f>
        <v>556</v>
      </c>
      <c r="R63" s="36">
        <f>SUM(R64:R66)</f>
        <v>606</v>
      </c>
      <c r="S63" s="36">
        <f>R71</f>
        <v>593</v>
      </c>
      <c r="T63" s="37" t="str">
        <f>B71</f>
        <v>Wiru Auto</v>
      </c>
      <c r="U63" s="42">
        <f>SUM(U64:U66)</f>
        <v>496</v>
      </c>
      <c r="V63" s="36">
        <f>SUM(V64:V66)</f>
        <v>546</v>
      </c>
      <c r="W63" s="36">
        <f>V67</f>
        <v>493</v>
      </c>
      <c r="X63" s="37" t="str">
        <f>B67</f>
        <v>Egesten Metallehitused</v>
      </c>
      <c r="Y63" s="43">
        <f>F63+J63+N63+R63+V63</f>
        <v>2790</v>
      </c>
      <c r="Z63" s="41">
        <f>SUM(Z64:Z66)</f>
        <v>2540</v>
      </c>
      <c r="AA63" s="44">
        <f>AVERAGE(AA64,AA65,AA66)</f>
        <v>186</v>
      </c>
      <c r="AB63" s="45">
        <f>AVERAGE(AB64,AB65,AB66)</f>
        <v>169.33333333333334</v>
      </c>
      <c r="AC63" s="663">
        <f>G64+K64+O64+S64+W64</f>
        <v>4</v>
      </c>
    </row>
    <row r="64" spans="1:29" ht="16.5" customHeight="1" x14ac:dyDescent="0.25">
      <c r="A64" s="46"/>
      <c r="B64" s="692" t="s">
        <v>113</v>
      </c>
      <c r="C64" s="693"/>
      <c r="D64" s="47">
        <v>4</v>
      </c>
      <c r="E64" s="48">
        <v>188</v>
      </c>
      <c r="F64" s="49">
        <f>E64+D64</f>
        <v>192</v>
      </c>
      <c r="G64" s="668">
        <v>1</v>
      </c>
      <c r="H64" s="669"/>
      <c r="I64" s="50">
        <v>155</v>
      </c>
      <c r="J64" s="51">
        <f>I64+D64</f>
        <v>159</v>
      </c>
      <c r="K64" s="668">
        <v>1</v>
      </c>
      <c r="L64" s="669"/>
      <c r="M64" s="50">
        <v>166</v>
      </c>
      <c r="N64" s="51">
        <f>M64+D64</f>
        <v>170</v>
      </c>
      <c r="O64" s="668">
        <v>0</v>
      </c>
      <c r="P64" s="669"/>
      <c r="Q64" s="50">
        <v>182</v>
      </c>
      <c r="R64" s="49">
        <f>Q64+D64</f>
        <v>186</v>
      </c>
      <c r="S64" s="668">
        <v>1</v>
      </c>
      <c r="T64" s="669"/>
      <c r="U64" s="48">
        <v>192</v>
      </c>
      <c r="V64" s="49">
        <f>U64+D64</f>
        <v>196</v>
      </c>
      <c r="W64" s="668">
        <v>1</v>
      </c>
      <c r="X64" s="669"/>
      <c r="Y64" s="51">
        <f>F64+J64+N64+R64+V64</f>
        <v>903</v>
      </c>
      <c r="Z64" s="50">
        <f>E64+I64+M64+Q64+U64</f>
        <v>883</v>
      </c>
      <c r="AA64" s="52">
        <f>AVERAGE(F64,J64,N64,R64,V64)</f>
        <v>180.6</v>
      </c>
      <c r="AB64" s="53">
        <f>AVERAGE(F64,J64,N64,R64,V64)-D64</f>
        <v>176.6</v>
      </c>
      <c r="AC64" s="664"/>
    </row>
    <row r="65" spans="1:29" s="22" customFormat="1" ht="15.75" customHeight="1" x14ac:dyDescent="0.2">
      <c r="A65" s="46"/>
      <c r="B65" s="694" t="s">
        <v>161</v>
      </c>
      <c r="C65" s="695"/>
      <c r="D65" s="47">
        <v>15</v>
      </c>
      <c r="E65" s="48">
        <v>173</v>
      </c>
      <c r="F65" s="49">
        <f t="shared" ref="F65:F66" si="62">E65+D65</f>
        <v>188</v>
      </c>
      <c r="G65" s="670"/>
      <c r="H65" s="671"/>
      <c r="I65" s="50">
        <v>179</v>
      </c>
      <c r="J65" s="51">
        <f t="shared" ref="J65:J66" si="63">I65+D65</f>
        <v>194</v>
      </c>
      <c r="K65" s="670"/>
      <c r="L65" s="671"/>
      <c r="M65" s="50">
        <v>163</v>
      </c>
      <c r="N65" s="51">
        <f t="shared" ref="N65:N66" si="64">M65+D65</f>
        <v>178</v>
      </c>
      <c r="O65" s="670"/>
      <c r="P65" s="671"/>
      <c r="Q65" s="48">
        <v>173</v>
      </c>
      <c r="R65" s="49">
        <f t="shared" ref="R65:R66" si="65">Q65+D65</f>
        <v>188</v>
      </c>
      <c r="S65" s="670"/>
      <c r="T65" s="671"/>
      <c r="U65" s="48">
        <v>130</v>
      </c>
      <c r="V65" s="49">
        <f t="shared" ref="V65:V66" si="66">U65+D65</f>
        <v>145</v>
      </c>
      <c r="W65" s="670"/>
      <c r="X65" s="671"/>
      <c r="Y65" s="51">
        <f>F65+J65+N65+R65+V65</f>
        <v>893</v>
      </c>
      <c r="Z65" s="50">
        <f>E65+I65+M65+Q65+U65</f>
        <v>818</v>
      </c>
      <c r="AA65" s="52">
        <f>AVERAGE(F65,J65,N65,R65,V65)</f>
        <v>178.6</v>
      </c>
      <c r="AB65" s="53">
        <f>AVERAGE(F65,J65,N65,R65,V65)-D65</f>
        <v>163.6</v>
      </c>
      <c r="AC65" s="664"/>
    </row>
    <row r="66" spans="1:29" s="22" customFormat="1" ht="16.5" customHeight="1" thickBot="1" x14ac:dyDescent="0.25">
      <c r="A66" s="46"/>
      <c r="B66" s="682" t="s">
        <v>115</v>
      </c>
      <c r="C66" s="683"/>
      <c r="D66" s="54">
        <v>31</v>
      </c>
      <c r="E66" s="55">
        <v>117</v>
      </c>
      <c r="F66" s="49">
        <f t="shared" si="62"/>
        <v>148</v>
      </c>
      <c r="G66" s="672"/>
      <c r="H66" s="673"/>
      <c r="I66" s="56">
        <v>182</v>
      </c>
      <c r="J66" s="51">
        <f t="shared" si="63"/>
        <v>213</v>
      </c>
      <c r="K66" s="672"/>
      <c r="L66" s="673"/>
      <c r="M66" s="50">
        <v>165</v>
      </c>
      <c r="N66" s="51">
        <f t="shared" si="64"/>
        <v>196</v>
      </c>
      <c r="O66" s="672"/>
      <c r="P66" s="673"/>
      <c r="Q66" s="48">
        <v>201</v>
      </c>
      <c r="R66" s="49">
        <f t="shared" si="65"/>
        <v>232</v>
      </c>
      <c r="S66" s="672"/>
      <c r="T66" s="673"/>
      <c r="U66" s="48">
        <v>174</v>
      </c>
      <c r="V66" s="49">
        <f t="shared" si="66"/>
        <v>205</v>
      </c>
      <c r="W66" s="672"/>
      <c r="X66" s="673"/>
      <c r="Y66" s="57">
        <f>F66+J66+N66+R66+V66</f>
        <v>994</v>
      </c>
      <c r="Z66" s="56">
        <f>E66+I66+M66+Q66+U66</f>
        <v>839</v>
      </c>
      <c r="AA66" s="58">
        <f>AVERAGE(F66,J66,N66,R66,V66)</f>
        <v>198.8</v>
      </c>
      <c r="AB66" s="59">
        <f>AVERAGE(F66,J66,N66,R66,V66)-D66</f>
        <v>167.8</v>
      </c>
      <c r="AC66" s="665"/>
    </row>
    <row r="67" spans="1:29" s="46" customFormat="1" ht="48.75" customHeight="1" thickBot="1" x14ac:dyDescent="0.25">
      <c r="B67" s="690" t="s">
        <v>25</v>
      </c>
      <c r="C67" s="691"/>
      <c r="D67" s="232">
        <f>SUM(D68:D70)</f>
        <v>117</v>
      </c>
      <c r="E67" s="34">
        <f>SUM(E68:E70)</f>
        <v>487</v>
      </c>
      <c r="F67" s="61">
        <f>SUM(F68:F70)</f>
        <v>604</v>
      </c>
      <c r="G67" s="61">
        <f>F79</f>
        <v>488</v>
      </c>
      <c r="H67" s="40" t="str">
        <f>B79</f>
        <v>Team 29</v>
      </c>
      <c r="I67" s="62">
        <f>SUM(I68:I70)</f>
        <v>341</v>
      </c>
      <c r="J67" s="61">
        <f>SUM(J68:J70)</f>
        <v>458</v>
      </c>
      <c r="K67" s="61">
        <f>J75</f>
        <v>502</v>
      </c>
      <c r="L67" s="40" t="str">
        <f>B75</f>
        <v>Malm duubel</v>
      </c>
      <c r="M67" s="41">
        <f>SUM(M68:M70)</f>
        <v>350</v>
      </c>
      <c r="N67" s="61">
        <f>SUM(N68:N70)</f>
        <v>467</v>
      </c>
      <c r="O67" s="61">
        <f>N71</f>
        <v>537</v>
      </c>
      <c r="P67" s="40" t="str">
        <f>B71</f>
        <v>Wiru Auto</v>
      </c>
      <c r="Q67" s="41">
        <f>SUM(Q68:Q70)</f>
        <v>324</v>
      </c>
      <c r="R67" s="61">
        <f>SUM(R68:R70)</f>
        <v>441</v>
      </c>
      <c r="S67" s="61">
        <f>R83</f>
        <v>574</v>
      </c>
      <c r="T67" s="40" t="str">
        <f>B83</f>
        <v>Kunda Trans</v>
      </c>
      <c r="U67" s="41">
        <f>SUM(U68:U70)</f>
        <v>376</v>
      </c>
      <c r="V67" s="61">
        <f>SUM(V68:V70)</f>
        <v>493</v>
      </c>
      <c r="W67" s="61">
        <f>V63</f>
        <v>546</v>
      </c>
      <c r="X67" s="40" t="str">
        <f>B63</f>
        <v>VERX</v>
      </c>
      <c r="Y67" s="43">
        <f>F67+J67+N67+R67+V67</f>
        <v>2463</v>
      </c>
      <c r="Z67" s="41">
        <f>SUM(Z68:Z70)</f>
        <v>1878</v>
      </c>
      <c r="AA67" s="64">
        <f>AVERAGE(AA68,AA69,AA70)</f>
        <v>164.20000000000002</v>
      </c>
      <c r="AB67" s="45">
        <f>AVERAGE(AB68,AB69,AB70)</f>
        <v>125.2</v>
      </c>
      <c r="AC67" s="663">
        <f>G68+K68+O68+S68+W68</f>
        <v>1</v>
      </c>
    </row>
    <row r="68" spans="1:29" s="46" customFormat="1" ht="15.75" customHeight="1" x14ac:dyDescent="0.2">
      <c r="B68" s="692" t="s">
        <v>195</v>
      </c>
      <c r="C68" s="693"/>
      <c r="D68" s="47">
        <v>60</v>
      </c>
      <c r="E68" s="48">
        <v>99</v>
      </c>
      <c r="F68" s="49">
        <f>E68+D68</f>
        <v>159</v>
      </c>
      <c r="G68" s="668">
        <v>1</v>
      </c>
      <c r="H68" s="669"/>
      <c r="I68" s="50">
        <v>63</v>
      </c>
      <c r="J68" s="51">
        <f>I68+D68</f>
        <v>123</v>
      </c>
      <c r="K68" s="668">
        <v>0</v>
      </c>
      <c r="L68" s="669"/>
      <c r="M68" s="50">
        <v>86</v>
      </c>
      <c r="N68" s="51">
        <f>M68+D68</f>
        <v>146</v>
      </c>
      <c r="O68" s="668">
        <v>0</v>
      </c>
      <c r="P68" s="669"/>
      <c r="Q68" s="50">
        <v>79</v>
      </c>
      <c r="R68" s="49">
        <f>Q68+D68</f>
        <v>139</v>
      </c>
      <c r="S68" s="668">
        <v>0</v>
      </c>
      <c r="T68" s="669"/>
      <c r="U68" s="50">
        <v>72</v>
      </c>
      <c r="V68" s="49">
        <f>U68+D68</f>
        <v>132</v>
      </c>
      <c r="W68" s="668">
        <v>0</v>
      </c>
      <c r="X68" s="669"/>
      <c r="Y68" s="51">
        <f t="shared" ref="Y68:Y86" si="67">F68+J68+N68+R68+V68</f>
        <v>699</v>
      </c>
      <c r="Z68" s="50">
        <f>E68+I68+M68+Q68+U68</f>
        <v>399</v>
      </c>
      <c r="AA68" s="52">
        <f>AVERAGE(F68,J68,N68,R68,V68)</f>
        <v>139.80000000000001</v>
      </c>
      <c r="AB68" s="53">
        <f>AVERAGE(F68,J68,N68,R68,V68)-D68</f>
        <v>79.800000000000011</v>
      </c>
      <c r="AC68" s="664"/>
    </row>
    <row r="69" spans="1:29" s="46" customFormat="1" ht="15.75" customHeight="1" x14ac:dyDescent="0.2">
      <c r="B69" s="694" t="s">
        <v>26</v>
      </c>
      <c r="C69" s="695"/>
      <c r="D69" s="47">
        <v>26</v>
      </c>
      <c r="E69" s="48">
        <v>199</v>
      </c>
      <c r="F69" s="49">
        <f t="shared" ref="F69:F70" si="68">E69+D69</f>
        <v>225</v>
      </c>
      <c r="G69" s="670"/>
      <c r="H69" s="671"/>
      <c r="I69" s="50">
        <v>134</v>
      </c>
      <c r="J69" s="51">
        <f t="shared" ref="J69:J70" si="69">I69+D69</f>
        <v>160</v>
      </c>
      <c r="K69" s="670"/>
      <c r="L69" s="671"/>
      <c r="M69" s="50">
        <v>116</v>
      </c>
      <c r="N69" s="51">
        <f t="shared" ref="N69:N70" si="70">M69+D69</f>
        <v>142</v>
      </c>
      <c r="O69" s="670"/>
      <c r="P69" s="671"/>
      <c r="Q69" s="48">
        <v>92</v>
      </c>
      <c r="R69" s="49">
        <f t="shared" ref="R69:R70" si="71">Q69+D69</f>
        <v>118</v>
      </c>
      <c r="S69" s="670"/>
      <c r="T69" s="671"/>
      <c r="U69" s="48">
        <v>124</v>
      </c>
      <c r="V69" s="49">
        <f t="shared" ref="V69:V70" si="72">U69+D69</f>
        <v>150</v>
      </c>
      <c r="W69" s="670"/>
      <c r="X69" s="671"/>
      <c r="Y69" s="51">
        <f t="shared" si="67"/>
        <v>795</v>
      </c>
      <c r="Z69" s="50">
        <f>E69+I69+M69+Q69+U69</f>
        <v>665</v>
      </c>
      <c r="AA69" s="52">
        <f>AVERAGE(F69,J69,N69,R69,V69)</f>
        <v>159</v>
      </c>
      <c r="AB69" s="53">
        <f>AVERAGE(F69,J69,N69,R69,V69)-D69</f>
        <v>133</v>
      </c>
      <c r="AC69" s="664"/>
    </row>
    <row r="70" spans="1:29" s="46" customFormat="1" ht="16.5" customHeight="1" thickBot="1" x14ac:dyDescent="0.25">
      <c r="B70" s="682" t="s">
        <v>164</v>
      </c>
      <c r="C70" s="683"/>
      <c r="D70" s="54">
        <v>31</v>
      </c>
      <c r="E70" s="55">
        <v>189</v>
      </c>
      <c r="F70" s="49">
        <f t="shared" si="68"/>
        <v>220</v>
      </c>
      <c r="G70" s="672"/>
      <c r="H70" s="673"/>
      <c r="I70" s="56">
        <v>144</v>
      </c>
      <c r="J70" s="51">
        <f t="shared" si="69"/>
        <v>175</v>
      </c>
      <c r="K70" s="672"/>
      <c r="L70" s="673"/>
      <c r="M70" s="50">
        <v>148</v>
      </c>
      <c r="N70" s="51">
        <f t="shared" si="70"/>
        <v>179</v>
      </c>
      <c r="O70" s="672"/>
      <c r="P70" s="673"/>
      <c r="Q70" s="48">
        <v>153</v>
      </c>
      <c r="R70" s="49">
        <f t="shared" si="71"/>
        <v>184</v>
      </c>
      <c r="S70" s="672"/>
      <c r="T70" s="673"/>
      <c r="U70" s="48">
        <v>180</v>
      </c>
      <c r="V70" s="49">
        <f t="shared" si="72"/>
        <v>211</v>
      </c>
      <c r="W70" s="672"/>
      <c r="X70" s="673"/>
      <c r="Y70" s="57">
        <f t="shared" si="67"/>
        <v>969</v>
      </c>
      <c r="Z70" s="56">
        <f>E70+I70+M70+Q70+U70</f>
        <v>814</v>
      </c>
      <c r="AA70" s="58">
        <f>AVERAGE(F70,J70,N70,R70,V70)</f>
        <v>193.8</v>
      </c>
      <c r="AB70" s="59">
        <f>AVERAGE(F70,J70,N70,R70,V70)-D70</f>
        <v>162.80000000000001</v>
      </c>
      <c r="AC70" s="665"/>
    </row>
    <row r="71" spans="1:29" s="46" customFormat="1" ht="45" customHeight="1" x14ac:dyDescent="0.2">
      <c r="B71" s="661" t="s">
        <v>27</v>
      </c>
      <c r="C71" s="662"/>
      <c r="D71" s="60">
        <f>SUM(D72:D74)</f>
        <v>97</v>
      </c>
      <c r="E71" s="34">
        <f>SUM(E72:E74)</f>
        <v>454</v>
      </c>
      <c r="F71" s="61">
        <f>SUM(F72:F74)</f>
        <v>551</v>
      </c>
      <c r="G71" s="61">
        <f>F75</f>
        <v>568</v>
      </c>
      <c r="H71" s="40" t="str">
        <f>B75</f>
        <v>Malm duubel</v>
      </c>
      <c r="I71" s="62">
        <f>SUM(I72:I74)</f>
        <v>466</v>
      </c>
      <c r="J71" s="61">
        <f>SUM(J72:J74)</f>
        <v>563</v>
      </c>
      <c r="K71" s="61">
        <f>J83</f>
        <v>574</v>
      </c>
      <c r="L71" s="40" t="str">
        <f>B83</f>
        <v>Kunda Trans</v>
      </c>
      <c r="M71" s="41">
        <f>SUM(M72:M74)</f>
        <v>440</v>
      </c>
      <c r="N71" s="65">
        <f>SUM(N72:N74)</f>
        <v>537</v>
      </c>
      <c r="O71" s="61">
        <f>N67</f>
        <v>467</v>
      </c>
      <c r="P71" s="40" t="str">
        <f>B67</f>
        <v>Egesten Metallehitused</v>
      </c>
      <c r="Q71" s="41">
        <f>SUM(Q72:Q74)</f>
        <v>496</v>
      </c>
      <c r="R71" s="63">
        <f>SUM(R72:R74)</f>
        <v>593</v>
      </c>
      <c r="S71" s="61">
        <f>R63</f>
        <v>606</v>
      </c>
      <c r="T71" s="40" t="str">
        <f>B63</f>
        <v>VERX</v>
      </c>
      <c r="U71" s="41">
        <f>SUM(U72:U74)</f>
        <v>482</v>
      </c>
      <c r="V71" s="65">
        <f>SUM(V72:V74)</f>
        <v>579</v>
      </c>
      <c r="W71" s="61">
        <f>V79</f>
        <v>519</v>
      </c>
      <c r="X71" s="40" t="str">
        <f>B79</f>
        <v>Team 29</v>
      </c>
      <c r="Y71" s="43">
        <f t="shared" si="67"/>
        <v>2823</v>
      </c>
      <c r="Z71" s="41">
        <f>SUM(Z72:Z74)</f>
        <v>2338</v>
      </c>
      <c r="AA71" s="64">
        <f>AVERAGE(AA72,AA73,AA74)</f>
        <v>188.20000000000002</v>
      </c>
      <c r="AB71" s="45">
        <f>AVERAGE(AB72,AB73,AB74)</f>
        <v>155.86666666666667</v>
      </c>
      <c r="AC71" s="663">
        <f>G72+K72+O72+S72+W72</f>
        <v>2</v>
      </c>
    </row>
    <row r="72" spans="1:29" s="46" customFormat="1" ht="15.75" customHeight="1" x14ac:dyDescent="0.2">
      <c r="B72" s="666" t="s">
        <v>149</v>
      </c>
      <c r="C72" s="667"/>
      <c r="D72" s="47">
        <v>33</v>
      </c>
      <c r="E72" s="48">
        <v>166</v>
      </c>
      <c r="F72" s="49">
        <f>E72+D72</f>
        <v>199</v>
      </c>
      <c r="G72" s="668">
        <v>0</v>
      </c>
      <c r="H72" s="669"/>
      <c r="I72" s="50">
        <v>152</v>
      </c>
      <c r="J72" s="51">
        <f>I72+D72</f>
        <v>185</v>
      </c>
      <c r="K72" s="668">
        <v>0</v>
      </c>
      <c r="L72" s="669"/>
      <c r="M72" s="50">
        <v>161</v>
      </c>
      <c r="N72" s="51">
        <f>M72+D72</f>
        <v>194</v>
      </c>
      <c r="O72" s="668">
        <v>1</v>
      </c>
      <c r="P72" s="669"/>
      <c r="Q72" s="50">
        <v>178</v>
      </c>
      <c r="R72" s="49">
        <f>Q72+D72</f>
        <v>211</v>
      </c>
      <c r="S72" s="668">
        <v>0</v>
      </c>
      <c r="T72" s="669"/>
      <c r="U72" s="50">
        <v>170</v>
      </c>
      <c r="V72" s="49">
        <f>U72+D72</f>
        <v>203</v>
      </c>
      <c r="W72" s="668">
        <v>1</v>
      </c>
      <c r="X72" s="669"/>
      <c r="Y72" s="51">
        <f t="shared" si="67"/>
        <v>992</v>
      </c>
      <c r="Z72" s="50">
        <f>E72+I72+M72+Q72+U72</f>
        <v>827</v>
      </c>
      <c r="AA72" s="52">
        <f>AVERAGE(F72,J72,N72,R72,V72)</f>
        <v>198.4</v>
      </c>
      <c r="AB72" s="53">
        <f>AVERAGE(F72,J72,N72,R72,V72)-D72</f>
        <v>165.4</v>
      </c>
      <c r="AC72" s="664"/>
    </row>
    <row r="73" spans="1:29" s="46" customFormat="1" ht="15.75" customHeight="1" x14ac:dyDescent="0.2">
      <c r="B73" s="674" t="s">
        <v>148</v>
      </c>
      <c r="C73" s="675"/>
      <c r="D73" s="47">
        <v>36</v>
      </c>
      <c r="E73" s="48">
        <v>125</v>
      </c>
      <c r="F73" s="49">
        <f t="shared" ref="F73:F74" si="73">E73+D73</f>
        <v>161</v>
      </c>
      <c r="G73" s="670"/>
      <c r="H73" s="671"/>
      <c r="I73" s="48">
        <v>104</v>
      </c>
      <c r="J73" s="51">
        <f t="shared" ref="J73:J74" si="74">I73+D73</f>
        <v>140</v>
      </c>
      <c r="K73" s="670"/>
      <c r="L73" s="671"/>
      <c r="M73" s="48">
        <v>125</v>
      </c>
      <c r="N73" s="51">
        <f t="shared" ref="N73:N74" si="75">M73+D73</f>
        <v>161</v>
      </c>
      <c r="O73" s="670"/>
      <c r="P73" s="671"/>
      <c r="Q73" s="48">
        <v>139</v>
      </c>
      <c r="R73" s="49">
        <f t="shared" ref="R73:R74" si="76">Q73+D73</f>
        <v>175</v>
      </c>
      <c r="S73" s="670"/>
      <c r="T73" s="671"/>
      <c r="U73" s="48">
        <v>135</v>
      </c>
      <c r="V73" s="49">
        <f t="shared" ref="V73:V74" si="77">U73+D73</f>
        <v>171</v>
      </c>
      <c r="W73" s="670"/>
      <c r="X73" s="671"/>
      <c r="Y73" s="51">
        <f t="shared" si="67"/>
        <v>808</v>
      </c>
      <c r="Z73" s="50">
        <f>E73+I73+M73+Q73+U73</f>
        <v>628</v>
      </c>
      <c r="AA73" s="52">
        <f>AVERAGE(F73,J73,N73,R73,V73)</f>
        <v>161.6</v>
      </c>
      <c r="AB73" s="53">
        <f>AVERAGE(F73,J73,N73,R73,V73)-D73</f>
        <v>125.6</v>
      </c>
      <c r="AC73" s="664"/>
    </row>
    <row r="74" spans="1:29" s="46" customFormat="1" ht="16.5" customHeight="1" thickBot="1" x14ac:dyDescent="0.25">
      <c r="B74" s="676" t="s">
        <v>147</v>
      </c>
      <c r="C74" s="677"/>
      <c r="D74" s="54">
        <v>28</v>
      </c>
      <c r="E74" s="55">
        <v>163</v>
      </c>
      <c r="F74" s="49">
        <f t="shared" si="73"/>
        <v>191</v>
      </c>
      <c r="G74" s="672"/>
      <c r="H74" s="673"/>
      <c r="I74" s="48">
        <v>210</v>
      </c>
      <c r="J74" s="51">
        <f t="shared" si="74"/>
        <v>238</v>
      </c>
      <c r="K74" s="672"/>
      <c r="L74" s="673"/>
      <c r="M74" s="48">
        <v>154</v>
      </c>
      <c r="N74" s="51">
        <f t="shared" si="75"/>
        <v>182</v>
      </c>
      <c r="O74" s="672"/>
      <c r="P74" s="673"/>
      <c r="Q74" s="48">
        <v>179</v>
      </c>
      <c r="R74" s="49">
        <f t="shared" si="76"/>
        <v>207</v>
      </c>
      <c r="S74" s="672"/>
      <c r="T74" s="673"/>
      <c r="U74" s="48">
        <v>177</v>
      </c>
      <c r="V74" s="49">
        <f t="shared" si="77"/>
        <v>205</v>
      </c>
      <c r="W74" s="672"/>
      <c r="X74" s="673"/>
      <c r="Y74" s="57">
        <f t="shared" si="67"/>
        <v>1023</v>
      </c>
      <c r="Z74" s="56">
        <f>E74+I74+M74+Q74+U74</f>
        <v>883</v>
      </c>
      <c r="AA74" s="58">
        <f>AVERAGE(F74,J74,N74,R74,V74)</f>
        <v>204.6</v>
      </c>
      <c r="AB74" s="59">
        <f>AVERAGE(F74,J74,N74,R74,V74)-D74</f>
        <v>176.6</v>
      </c>
      <c r="AC74" s="665"/>
    </row>
    <row r="75" spans="1:29" s="46" customFormat="1" ht="48.75" customHeight="1" x14ac:dyDescent="0.2">
      <c r="B75" s="273" t="s">
        <v>55</v>
      </c>
      <c r="C75" s="274"/>
      <c r="D75" s="232">
        <f>SUM(D76:D78)</f>
        <v>126</v>
      </c>
      <c r="E75" s="34">
        <f>SUM(E76:E78)</f>
        <v>442</v>
      </c>
      <c r="F75" s="61">
        <f>SUM(F76:F78)</f>
        <v>568</v>
      </c>
      <c r="G75" s="61">
        <f>F71</f>
        <v>551</v>
      </c>
      <c r="H75" s="40" t="str">
        <f>B71</f>
        <v>Wiru Auto</v>
      </c>
      <c r="I75" s="66">
        <f>SUM(I76:I78)</f>
        <v>376</v>
      </c>
      <c r="J75" s="61">
        <f>SUM(J76:J78)</f>
        <v>502</v>
      </c>
      <c r="K75" s="61">
        <f>J67</f>
        <v>458</v>
      </c>
      <c r="L75" s="40" t="str">
        <f>B67</f>
        <v>Egesten Metallehitused</v>
      </c>
      <c r="M75" s="42">
        <f>SUM(M76:M78)</f>
        <v>443</v>
      </c>
      <c r="N75" s="61">
        <f>SUM(N76:N78)</f>
        <v>569</v>
      </c>
      <c r="O75" s="61">
        <f>N63</f>
        <v>544</v>
      </c>
      <c r="P75" s="40" t="str">
        <f>B63</f>
        <v>VERX</v>
      </c>
      <c r="Q75" s="41">
        <f>SUM(Q76:Q78)</f>
        <v>418</v>
      </c>
      <c r="R75" s="61">
        <f>SUM(R76:R78)</f>
        <v>544</v>
      </c>
      <c r="S75" s="61">
        <f>R79</f>
        <v>567</v>
      </c>
      <c r="T75" s="40" t="str">
        <f>B79</f>
        <v>Team 29</v>
      </c>
      <c r="U75" s="41">
        <f>SUM(U76:U78)</f>
        <v>371</v>
      </c>
      <c r="V75" s="61">
        <f>SUM(V76:V78)</f>
        <v>497</v>
      </c>
      <c r="W75" s="61">
        <f>V83</f>
        <v>563</v>
      </c>
      <c r="X75" s="40" t="str">
        <f>B83</f>
        <v>Kunda Trans</v>
      </c>
      <c r="Y75" s="43">
        <f t="shared" si="67"/>
        <v>2680</v>
      </c>
      <c r="Z75" s="41">
        <f>SUM(Z76:Z78)</f>
        <v>2050</v>
      </c>
      <c r="AA75" s="64">
        <f>AVERAGE(AA76,AA77,AA78)</f>
        <v>178.66666666666666</v>
      </c>
      <c r="AB75" s="45">
        <f>AVERAGE(AB76,AB77,AB78)</f>
        <v>136.66666666666666</v>
      </c>
      <c r="AC75" s="663">
        <f>G76+K76+O76+S76+W76</f>
        <v>3</v>
      </c>
    </row>
    <row r="76" spans="1:29" s="46" customFormat="1" ht="15.75" customHeight="1" x14ac:dyDescent="0.2">
      <c r="B76" s="270" t="s">
        <v>125</v>
      </c>
      <c r="C76" s="270"/>
      <c r="D76" s="47">
        <v>55</v>
      </c>
      <c r="E76" s="48">
        <v>121</v>
      </c>
      <c r="F76" s="49">
        <f>E76+D76</f>
        <v>176</v>
      </c>
      <c r="G76" s="668">
        <v>1</v>
      </c>
      <c r="H76" s="669"/>
      <c r="I76" s="50">
        <v>123</v>
      </c>
      <c r="J76" s="51">
        <f>I76+D76</f>
        <v>178</v>
      </c>
      <c r="K76" s="668">
        <v>1</v>
      </c>
      <c r="L76" s="669"/>
      <c r="M76" s="50">
        <v>115</v>
      </c>
      <c r="N76" s="51">
        <f>M76+D76</f>
        <v>170</v>
      </c>
      <c r="O76" s="668">
        <v>1</v>
      </c>
      <c r="P76" s="669"/>
      <c r="Q76" s="50">
        <v>82</v>
      </c>
      <c r="R76" s="49">
        <f>Q76+D76</f>
        <v>137</v>
      </c>
      <c r="S76" s="668">
        <v>0</v>
      </c>
      <c r="T76" s="669"/>
      <c r="U76" s="50">
        <v>114</v>
      </c>
      <c r="V76" s="49">
        <f>U76+D76</f>
        <v>169</v>
      </c>
      <c r="W76" s="668">
        <v>0</v>
      </c>
      <c r="X76" s="669"/>
      <c r="Y76" s="51">
        <f t="shared" si="67"/>
        <v>830</v>
      </c>
      <c r="Z76" s="50">
        <f>E76+I76+M76+Q76+U76</f>
        <v>555</v>
      </c>
      <c r="AA76" s="52">
        <f>AVERAGE(F76,J76,N76,R76,V76)</f>
        <v>166</v>
      </c>
      <c r="AB76" s="53">
        <f>AVERAGE(F76,J76,N76,R76,V76)-D76</f>
        <v>111</v>
      </c>
      <c r="AC76" s="664"/>
    </row>
    <row r="77" spans="1:29" s="46" customFormat="1" ht="15.75" customHeight="1" x14ac:dyDescent="0.2">
      <c r="B77" s="674" t="s">
        <v>126</v>
      </c>
      <c r="C77" s="675"/>
      <c r="D77" s="47">
        <v>25</v>
      </c>
      <c r="E77" s="48">
        <v>141</v>
      </c>
      <c r="F77" s="49">
        <f t="shared" ref="F77:F78" si="78">E77+D77</f>
        <v>166</v>
      </c>
      <c r="G77" s="670"/>
      <c r="H77" s="671"/>
      <c r="I77" s="48">
        <v>135</v>
      </c>
      <c r="J77" s="51">
        <f t="shared" ref="J77:J78" si="79">I77+D77</f>
        <v>160</v>
      </c>
      <c r="K77" s="670"/>
      <c r="L77" s="671"/>
      <c r="M77" s="48">
        <v>143</v>
      </c>
      <c r="N77" s="51">
        <f t="shared" ref="N77:N78" si="80">M77+D77</f>
        <v>168</v>
      </c>
      <c r="O77" s="670"/>
      <c r="P77" s="671"/>
      <c r="Q77" s="48">
        <v>173</v>
      </c>
      <c r="R77" s="49">
        <f t="shared" ref="R77:R78" si="81">Q77+D77</f>
        <v>198</v>
      </c>
      <c r="S77" s="670"/>
      <c r="T77" s="671"/>
      <c r="U77" s="48">
        <v>126</v>
      </c>
      <c r="V77" s="49">
        <f t="shared" ref="V77:V78" si="82">U77+D77</f>
        <v>151</v>
      </c>
      <c r="W77" s="670"/>
      <c r="X77" s="671"/>
      <c r="Y77" s="51">
        <f t="shared" si="67"/>
        <v>843</v>
      </c>
      <c r="Z77" s="50">
        <f>E77+I77+M77+Q77+U77</f>
        <v>718</v>
      </c>
      <c r="AA77" s="52">
        <f>AVERAGE(F77,J77,N77,R77,V77)</f>
        <v>168.6</v>
      </c>
      <c r="AB77" s="53">
        <f>AVERAGE(F77,J77,N77,R77,V77)-D77</f>
        <v>143.6</v>
      </c>
      <c r="AC77" s="664"/>
    </row>
    <row r="78" spans="1:29" s="46" customFormat="1" ht="16.5" customHeight="1" thickBot="1" x14ac:dyDescent="0.25">
      <c r="B78" s="271" t="s">
        <v>127</v>
      </c>
      <c r="C78" s="271"/>
      <c r="D78" s="54">
        <v>46</v>
      </c>
      <c r="E78" s="55">
        <v>180</v>
      </c>
      <c r="F78" s="49">
        <f t="shared" si="78"/>
        <v>226</v>
      </c>
      <c r="G78" s="672"/>
      <c r="H78" s="673"/>
      <c r="I78" s="48">
        <v>118</v>
      </c>
      <c r="J78" s="51">
        <f t="shared" si="79"/>
        <v>164</v>
      </c>
      <c r="K78" s="672"/>
      <c r="L78" s="673"/>
      <c r="M78" s="48">
        <v>185</v>
      </c>
      <c r="N78" s="51">
        <f t="shared" si="80"/>
        <v>231</v>
      </c>
      <c r="O78" s="672"/>
      <c r="P78" s="673"/>
      <c r="Q78" s="48">
        <v>163</v>
      </c>
      <c r="R78" s="49">
        <f t="shared" si="81"/>
        <v>209</v>
      </c>
      <c r="S78" s="672"/>
      <c r="T78" s="673"/>
      <c r="U78" s="48">
        <v>131</v>
      </c>
      <c r="V78" s="49">
        <f t="shared" si="82"/>
        <v>177</v>
      </c>
      <c r="W78" s="672"/>
      <c r="X78" s="673"/>
      <c r="Y78" s="57">
        <f t="shared" si="67"/>
        <v>1007</v>
      </c>
      <c r="Z78" s="56">
        <f>E78+I78+M78+Q78+U78</f>
        <v>777</v>
      </c>
      <c r="AA78" s="58">
        <f>AVERAGE(F78,J78,N78,R78,V78)</f>
        <v>201.4</v>
      </c>
      <c r="AB78" s="59">
        <f>AVERAGE(F78,J78,N78,R78,V78)-D78</f>
        <v>155.4</v>
      </c>
      <c r="AC78" s="665"/>
    </row>
    <row r="79" spans="1:29" s="46" customFormat="1" ht="48.75" customHeight="1" x14ac:dyDescent="0.2">
      <c r="B79" s="661" t="s">
        <v>43</v>
      </c>
      <c r="C79" s="662"/>
      <c r="D79" s="232">
        <f>SUM(D80:D82)</f>
        <v>179</v>
      </c>
      <c r="E79" s="34">
        <f>SUM(E80:E82)</f>
        <v>309</v>
      </c>
      <c r="F79" s="61">
        <f>SUM(F80:F82)</f>
        <v>488</v>
      </c>
      <c r="G79" s="61">
        <f>F67</f>
        <v>604</v>
      </c>
      <c r="H79" s="40" t="str">
        <f>B67</f>
        <v>Egesten Metallehitused</v>
      </c>
      <c r="I79" s="62">
        <f>SUM(I80:I82)</f>
        <v>314</v>
      </c>
      <c r="J79" s="61">
        <f>SUM(J80:J82)</f>
        <v>493</v>
      </c>
      <c r="K79" s="61">
        <f>J63</f>
        <v>566</v>
      </c>
      <c r="L79" s="40" t="str">
        <f>B63</f>
        <v>VERX</v>
      </c>
      <c r="M79" s="41">
        <f>SUM(M80:M82)</f>
        <v>361</v>
      </c>
      <c r="N79" s="61">
        <f>SUM(N80:N82)</f>
        <v>540</v>
      </c>
      <c r="O79" s="61">
        <f>N83</f>
        <v>540</v>
      </c>
      <c r="P79" s="40" t="str">
        <f>B83</f>
        <v>Kunda Trans</v>
      </c>
      <c r="Q79" s="41">
        <f>SUM(Q80:Q82)</f>
        <v>388</v>
      </c>
      <c r="R79" s="61">
        <f>SUM(R80:R82)</f>
        <v>567</v>
      </c>
      <c r="S79" s="61">
        <f>R75</f>
        <v>544</v>
      </c>
      <c r="T79" s="40" t="str">
        <f>B75</f>
        <v>Malm duubel</v>
      </c>
      <c r="U79" s="41">
        <f>SUM(U80:U82)</f>
        <v>340</v>
      </c>
      <c r="V79" s="61">
        <f>SUM(V80:V82)</f>
        <v>519</v>
      </c>
      <c r="W79" s="61">
        <f>V71</f>
        <v>579</v>
      </c>
      <c r="X79" s="40" t="str">
        <f>B71</f>
        <v>Wiru Auto</v>
      </c>
      <c r="Y79" s="43">
        <f t="shared" si="67"/>
        <v>2607</v>
      </c>
      <c r="Z79" s="41">
        <f>SUM(Z80:Z82)</f>
        <v>1712</v>
      </c>
      <c r="AA79" s="64">
        <f>AVERAGE(AA80,AA81,AA82)</f>
        <v>173.80000000000004</v>
      </c>
      <c r="AB79" s="45">
        <f>AVERAGE(AB80,AB81,AB82)</f>
        <v>114.13333333333333</v>
      </c>
      <c r="AC79" s="663">
        <f>G80+K80+O80+S80+W80</f>
        <v>1.5</v>
      </c>
    </row>
    <row r="80" spans="1:29" s="46" customFormat="1" ht="15.75" customHeight="1" x14ac:dyDescent="0.2">
      <c r="B80" s="666" t="s">
        <v>46</v>
      </c>
      <c r="C80" s="667"/>
      <c r="D80" s="47">
        <v>59</v>
      </c>
      <c r="E80" s="48">
        <v>90</v>
      </c>
      <c r="F80" s="49">
        <f>E80+D80</f>
        <v>149</v>
      </c>
      <c r="G80" s="668">
        <v>0</v>
      </c>
      <c r="H80" s="669"/>
      <c r="I80" s="50">
        <v>96</v>
      </c>
      <c r="J80" s="51">
        <f>I80+D80</f>
        <v>155</v>
      </c>
      <c r="K80" s="668">
        <v>0</v>
      </c>
      <c r="L80" s="669"/>
      <c r="M80" s="50">
        <v>124</v>
      </c>
      <c r="N80" s="51">
        <f>M80+D80</f>
        <v>183</v>
      </c>
      <c r="O80" s="668">
        <v>0.5</v>
      </c>
      <c r="P80" s="669"/>
      <c r="Q80" s="50">
        <v>132</v>
      </c>
      <c r="R80" s="49">
        <f>Q80+D80</f>
        <v>191</v>
      </c>
      <c r="S80" s="668">
        <v>1</v>
      </c>
      <c r="T80" s="669"/>
      <c r="U80" s="50">
        <v>125</v>
      </c>
      <c r="V80" s="49">
        <f>U80+D80</f>
        <v>184</v>
      </c>
      <c r="W80" s="668">
        <v>0</v>
      </c>
      <c r="X80" s="669"/>
      <c r="Y80" s="51">
        <f t="shared" si="67"/>
        <v>862</v>
      </c>
      <c r="Z80" s="50">
        <f>E80+I80+M80+Q80+U80</f>
        <v>567</v>
      </c>
      <c r="AA80" s="52">
        <f>AVERAGE(F80,J80,N80,R80,V80)</f>
        <v>172.4</v>
      </c>
      <c r="AB80" s="53">
        <f>AVERAGE(F80,J80,N80,R80,V80)-D80</f>
        <v>113.4</v>
      </c>
      <c r="AC80" s="664"/>
    </row>
    <row r="81" spans="1:29" s="46" customFormat="1" ht="15.75" customHeight="1" x14ac:dyDescent="0.2">
      <c r="B81" s="674" t="s">
        <v>45</v>
      </c>
      <c r="C81" s="675"/>
      <c r="D81" s="47">
        <v>60</v>
      </c>
      <c r="E81" s="48">
        <v>107</v>
      </c>
      <c r="F81" s="49">
        <f t="shared" ref="F81:F82" si="83">E81+D81</f>
        <v>167</v>
      </c>
      <c r="G81" s="670"/>
      <c r="H81" s="671"/>
      <c r="I81" s="48">
        <v>103</v>
      </c>
      <c r="J81" s="51">
        <f t="shared" ref="J81:J82" si="84">I81+D81</f>
        <v>163</v>
      </c>
      <c r="K81" s="670"/>
      <c r="L81" s="671"/>
      <c r="M81" s="48">
        <v>116</v>
      </c>
      <c r="N81" s="51">
        <f t="shared" ref="N81:N82" si="85">M81+D81</f>
        <v>176</v>
      </c>
      <c r="O81" s="670"/>
      <c r="P81" s="671"/>
      <c r="Q81" s="48">
        <v>139</v>
      </c>
      <c r="R81" s="49">
        <f t="shared" ref="R81:R82" si="86">Q81+D81</f>
        <v>199</v>
      </c>
      <c r="S81" s="670"/>
      <c r="T81" s="671"/>
      <c r="U81" s="48">
        <v>101</v>
      </c>
      <c r="V81" s="49">
        <f t="shared" ref="V81:V82" si="87">U81+D81</f>
        <v>161</v>
      </c>
      <c r="W81" s="670"/>
      <c r="X81" s="671"/>
      <c r="Y81" s="51">
        <f t="shared" si="67"/>
        <v>866</v>
      </c>
      <c r="Z81" s="50">
        <f>E81+I81+M81+Q81+U81</f>
        <v>566</v>
      </c>
      <c r="AA81" s="52">
        <f>AVERAGE(F81,J81,N81,R81,V81)</f>
        <v>173.2</v>
      </c>
      <c r="AB81" s="53">
        <f>AVERAGE(F81,J81,N81,R81,V81)-D81</f>
        <v>113.19999999999999</v>
      </c>
      <c r="AC81" s="664"/>
    </row>
    <row r="82" spans="1:29" s="46" customFormat="1" ht="16.5" customHeight="1" thickBot="1" x14ac:dyDescent="0.25">
      <c r="B82" s="736" t="s">
        <v>44</v>
      </c>
      <c r="C82" s="737"/>
      <c r="D82" s="54">
        <v>60</v>
      </c>
      <c r="E82" s="55">
        <v>112</v>
      </c>
      <c r="F82" s="49">
        <f t="shared" si="83"/>
        <v>172</v>
      </c>
      <c r="G82" s="672"/>
      <c r="H82" s="673"/>
      <c r="I82" s="48">
        <v>115</v>
      </c>
      <c r="J82" s="51">
        <f t="shared" si="84"/>
        <v>175</v>
      </c>
      <c r="K82" s="672"/>
      <c r="L82" s="673"/>
      <c r="M82" s="48">
        <v>121</v>
      </c>
      <c r="N82" s="51">
        <f t="shared" si="85"/>
        <v>181</v>
      </c>
      <c r="O82" s="672"/>
      <c r="P82" s="673"/>
      <c r="Q82" s="48">
        <v>117</v>
      </c>
      <c r="R82" s="49">
        <f t="shared" si="86"/>
        <v>177</v>
      </c>
      <c r="S82" s="672"/>
      <c r="T82" s="673"/>
      <c r="U82" s="48">
        <v>114</v>
      </c>
      <c r="V82" s="49">
        <f t="shared" si="87"/>
        <v>174</v>
      </c>
      <c r="W82" s="672"/>
      <c r="X82" s="673"/>
      <c r="Y82" s="57">
        <f t="shared" si="67"/>
        <v>879</v>
      </c>
      <c r="Z82" s="56">
        <f>E82+I82+M82+Q82+U82</f>
        <v>579</v>
      </c>
      <c r="AA82" s="58">
        <f>AVERAGE(F82,J82,N82,R82,V82)</f>
        <v>175.8</v>
      </c>
      <c r="AB82" s="59">
        <f>AVERAGE(F82,J82,N82,R82,V82)-D82</f>
        <v>115.80000000000001</v>
      </c>
      <c r="AC82" s="665"/>
    </row>
    <row r="83" spans="1:29" s="46" customFormat="1" ht="48.75" customHeight="1" x14ac:dyDescent="0.2">
      <c r="B83" s="704" t="s">
        <v>33</v>
      </c>
      <c r="C83" s="705"/>
      <c r="D83" s="67">
        <f>SUM(D84:D86)</f>
        <v>124</v>
      </c>
      <c r="E83" s="34">
        <f>SUM(E84:E86)</f>
        <v>399</v>
      </c>
      <c r="F83" s="61">
        <f>SUM(F84:F86)</f>
        <v>523</v>
      </c>
      <c r="G83" s="61">
        <f>F63</f>
        <v>528</v>
      </c>
      <c r="H83" s="40" t="str">
        <f>B63</f>
        <v>VERX</v>
      </c>
      <c r="I83" s="62">
        <f>SUM(I84:I86)</f>
        <v>450</v>
      </c>
      <c r="J83" s="61">
        <f>SUM(J84:J86)</f>
        <v>574</v>
      </c>
      <c r="K83" s="61">
        <f>J71</f>
        <v>563</v>
      </c>
      <c r="L83" s="40" t="str">
        <f>B71</f>
        <v>Wiru Auto</v>
      </c>
      <c r="M83" s="42">
        <f>SUM(M84:M86)</f>
        <v>416</v>
      </c>
      <c r="N83" s="63">
        <f>SUM(N84:N86)</f>
        <v>540</v>
      </c>
      <c r="O83" s="61">
        <f>N79</f>
        <v>540</v>
      </c>
      <c r="P83" s="40" t="str">
        <f>B79</f>
        <v>Team 29</v>
      </c>
      <c r="Q83" s="41">
        <f>SUM(Q84:Q86)</f>
        <v>450</v>
      </c>
      <c r="R83" s="63">
        <f>SUM(R84:R86)</f>
        <v>574</v>
      </c>
      <c r="S83" s="61">
        <f>R67</f>
        <v>441</v>
      </c>
      <c r="T83" s="40" t="str">
        <f>B67</f>
        <v>Egesten Metallehitused</v>
      </c>
      <c r="U83" s="41">
        <f>SUM(U84:U86)</f>
        <v>439</v>
      </c>
      <c r="V83" s="63">
        <f>SUM(V84:V86)</f>
        <v>563</v>
      </c>
      <c r="W83" s="61">
        <f>V75</f>
        <v>497</v>
      </c>
      <c r="X83" s="40" t="str">
        <f>B75</f>
        <v>Malm duubel</v>
      </c>
      <c r="Y83" s="43">
        <f t="shared" si="67"/>
        <v>2774</v>
      </c>
      <c r="Z83" s="41">
        <f>SUM(Z84:Z86)</f>
        <v>2154</v>
      </c>
      <c r="AA83" s="64">
        <f>AVERAGE(AA84,AA85,AA86)</f>
        <v>184.93333333333331</v>
      </c>
      <c r="AB83" s="45">
        <f>AVERAGE(AB84,AB85,AB86)</f>
        <v>143.6</v>
      </c>
      <c r="AC83" s="663">
        <f>G84+K84+O84+S84+W84</f>
        <v>3.5</v>
      </c>
    </row>
    <row r="84" spans="1:29" s="46" customFormat="1" ht="15.75" customHeight="1" x14ac:dyDescent="0.2">
      <c r="B84" s="706" t="s">
        <v>129</v>
      </c>
      <c r="C84" s="707"/>
      <c r="D84" s="47">
        <v>20</v>
      </c>
      <c r="E84" s="48">
        <v>174</v>
      </c>
      <c r="F84" s="49">
        <f>E84+D84</f>
        <v>194</v>
      </c>
      <c r="G84" s="668">
        <v>0</v>
      </c>
      <c r="H84" s="669"/>
      <c r="I84" s="50">
        <v>162</v>
      </c>
      <c r="J84" s="51">
        <f>I84+D84</f>
        <v>182</v>
      </c>
      <c r="K84" s="668">
        <v>1</v>
      </c>
      <c r="L84" s="669"/>
      <c r="M84" s="50">
        <v>129</v>
      </c>
      <c r="N84" s="51">
        <f>M84+D84</f>
        <v>149</v>
      </c>
      <c r="O84" s="668">
        <v>0.5</v>
      </c>
      <c r="P84" s="669"/>
      <c r="Q84" s="50">
        <v>172</v>
      </c>
      <c r="R84" s="49">
        <f>Q84+D84</f>
        <v>192</v>
      </c>
      <c r="S84" s="668">
        <v>1</v>
      </c>
      <c r="T84" s="669"/>
      <c r="U84" s="50">
        <v>188</v>
      </c>
      <c r="V84" s="49">
        <f>U84+D84</f>
        <v>208</v>
      </c>
      <c r="W84" s="668">
        <v>1</v>
      </c>
      <c r="X84" s="669"/>
      <c r="Y84" s="51">
        <f t="shared" si="67"/>
        <v>925</v>
      </c>
      <c r="Z84" s="50">
        <f>E84+I84+M84+Q84+U84</f>
        <v>825</v>
      </c>
      <c r="AA84" s="52">
        <f>AVERAGE(F84,J84,N84,R84,V84)</f>
        <v>185</v>
      </c>
      <c r="AB84" s="53">
        <f>AVERAGE(F84,J84,N84,R84,V84)-D84</f>
        <v>165</v>
      </c>
      <c r="AC84" s="664"/>
    </row>
    <row r="85" spans="1:29" s="46" customFormat="1" ht="15.75" customHeight="1" x14ac:dyDescent="0.2">
      <c r="B85" s="706" t="s">
        <v>130</v>
      </c>
      <c r="C85" s="707"/>
      <c r="D85" s="47">
        <v>50</v>
      </c>
      <c r="E85" s="48">
        <v>141</v>
      </c>
      <c r="F85" s="49">
        <f t="shared" ref="F85:F86" si="88">E85+D85</f>
        <v>191</v>
      </c>
      <c r="G85" s="670"/>
      <c r="H85" s="671"/>
      <c r="I85" s="48">
        <v>159</v>
      </c>
      <c r="J85" s="51">
        <f t="shared" ref="J85:J86" si="89">I85+D85</f>
        <v>209</v>
      </c>
      <c r="K85" s="670"/>
      <c r="L85" s="671"/>
      <c r="M85" s="48">
        <v>122</v>
      </c>
      <c r="N85" s="51">
        <f t="shared" ref="N85:N86" si="90">M85+D85</f>
        <v>172</v>
      </c>
      <c r="O85" s="670"/>
      <c r="P85" s="671"/>
      <c r="Q85" s="48">
        <v>144</v>
      </c>
      <c r="R85" s="49">
        <f t="shared" ref="R85:R86" si="91">Q85+D85</f>
        <v>194</v>
      </c>
      <c r="S85" s="670"/>
      <c r="T85" s="671"/>
      <c r="U85" s="48">
        <v>146</v>
      </c>
      <c r="V85" s="49">
        <f t="shared" ref="V85:V86" si="92">U85+D85</f>
        <v>196</v>
      </c>
      <c r="W85" s="670"/>
      <c r="X85" s="671"/>
      <c r="Y85" s="51">
        <f t="shared" si="67"/>
        <v>962</v>
      </c>
      <c r="Z85" s="50">
        <f>E85+I85+M85+Q85+U85</f>
        <v>712</v>
      </c>
      <c r="AA85" s="52">
        <f>AVERAGE(F85,J85,N85,R85,V85)</f>
        <v>192.4</v>
      </c>
      <c r="AB85" s="53">
        <f>AVERAGE(F85,J85,N85,R85,V85)-D85</f>
        <v>142.4</v>
      </c>
      <c r="AC85" s="664"/>
    </row>
    <row r="86" spans="1:29" s="46" customFormat="1" ht="16.5" customHeight="1" thickBot="1" x14ac:dyDescent="0.25">
      <c r="B86" s="708" t="s">
        <v>174</v>
      </c>
      <c r="C86" s="709"/>
      <c r="D86" s="68">
        <v>54</v>
      </c>
      <c r="E86" s="55">
        <v>84</v>
      </c>
      <c r="F86" s="49">
        <f t="shared" si="88"/>
        <v>138</v>
      </c>
      <c r="G86" s="672"/>
      <c r="H86" s="673"/>
      <c r="I86" s="55">
        <v>129</v>
      </c>
      <c r="J86" s="51">
        <f t="shared" si="89"/>
        <v>183</v>
      </c>
      <c r="K86" s="672"/>
      <c r="L86" s="673"/>
      <c r="M86" s="55">
        <v>165</v>
      </c>
      <c r="N86" s="51">
        <f t="shared" si="90"/>
        <v>219</v>
      </c>
      <c r="O86" s="672"/>
      <c r="P86" s="673"/>
      <c r="Q86" s="55">
        <v>134</v>
      </c>
      <c r="R86" s="49">
        <f t="shared" si="91"/>
        <v>188</v>
      </c>
      <c r="S86" s="672"/>
      <c r="T86" s="673"/>
      <c r="U86" s="55">
        <v>105</v>
      </c>
      <c r="V86" s="49">
        <f t="shared" si="92"/>
        <v>159</v>
      </c>
      <c r="W86" s="672"/>
      <c r="X86" s="673"/>
      <c r="Y86" s="57">
        <f t="shared" si="67"/>
        <v>887</v>
      </c>
      <c r="Z86" s="56">
        <f>E86+I86+M86+Q86+U86</f>
        <v>617</v>
      </c>
      <c r="AA86" s="58">
        <f>AVERAGE(F86,J86,N86,R86,V86)</f>
        <v>177.4</v>
      </c>
      <c r="AB86" s="59">
        <f>AVERAGE(F86,J86,N86,R86,V86)-D86</f>
        <v>123.4</v>
      </c>
      <c r="AC86" s="665"/>
    </row>
    <row r="87" spans="1:29" s="46" customFormat="1" ht="48" customHeight="1" x14ac:dyDescent="0.2">
      <c r="B87" s="208"/>
      <c r="C87" s="208"/>
      <c r="D87" s="209"/>
      <c r="E87" s="210"/>
      <c r="F87" s="211"/>
      <c r="G87" s="212"/>
      <c r="H87" s="212"/>
      <c r="I87" s="210"/>
      <c r="J87" s="211"/>
      <c r="K87" s="212"/>
      <c r="L87" s="212"/>
      <c r="M87" s="210"/>
      <c r="N87" s="211"/>
      <c r="O87" s="212"/>
      <c r="P87" s="212"/>
      <c r="Q87" s="210"/>
      <c r="R87" s="211"/>
      <c r="S87" s="212"/>
      <c r="T87" s="212"/>
      <c r="U87" s="210"/>
      <c r="V87" s="211"/>
      <c r="W87" s="212"/>
      <c r="X87" s="212"/>
      <c r="Y87" s="211"/>
      <c r="Z87" s="210"/>
      <c r="AA87" s="213"/>
      <c r="AB87" s="214"/>
      <c r="AC87" s="215"/>
    </row>
    <row r="88" spans="1:29" ht="22.5" x14ac:dyDescent="0.25">
      <c r="B88" s="2"/>
      <c r="C88" s="2"/>
      <c r="D88" s="3"/>
      <c r="E88" s="4"/>
      <c r="F88" s="5" t="s">
        <v>191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3"/>
      <c r="T88" s="3"/>
      <c r="U88" s="3"/>
      <c r="V88" s="6"/>
      <c r="W88" s="7" t="s">
        <v>87</v>
      </c>
      <c r="X88" s="8"/>
      <c r="Y88" s="8"/>
      <c r="Z88" s="8"/>
      <c r="AA88" s="3"/>
      <c r="AB88" s="3"/>
      <c r="AC88" s="4"/>
    </row>
    <row r="89" spans="1:29" ht="21" thickBot="1" x14ac:dyDescent="0.35">
      <c r="B89" s="9" t="s">
        <v>0</v>
      </c>
      <c r="C89" s="10"/>
      <c r="D89" s="10"/>
      <c r="E89" s="4"/>
      <c r="F89" s="1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"/>
    </row>
    <row r="90" spans="1:29" x14ac:dyDescent="0.25">
      <c r="B90" s="698" t="s">
        <v>1</v>
      </c>
      <c r="C90" s="699"/>
      <c r="D90" s="12" t="s">
        <v>2</v>
      </c>
      <c r="E90" s="13"/>
      <c r="F90" s="268" t="s">
        <v>3</v>
      </c>
      <c r="G90" s="700" t="s">
        <v>4</v>
      </c>
      <c r="H90" s="701"/>
      <c r="I90" s="15"/>
      <c r="J90" s="268" t="s">
        <v>5</v>
      </c>
      <c r="K90" s="700" t="s">
        <v>4</v>
      </c>
      <c r="L90" s="701"/>
      <c r="M90" s="16"/>
      <c r="N90" s="268" t="s">
        <v>6</v>
      </c>
      <c r="O90" s="700" t="s">
        <v>4</v>
      </c>
      <c r="P90" s="701"/>
      <c r="Q90" s="16"/>
      <c r="R90" s="268" t="s">
        <v>7</v>
      </c>
      <c r="S90" s="700" t="s">
        <v>4</v>
      </c>
      <c r="T90" s="701"/>
      <c r="U90" s="17"/>
      <c r="V90" s="268" t="s">
        <v>8</v>
      </c>
      <c r="W90" s="700" t="s">
        <v>4</v>
      </c>
      <c r="X90" s="701"/>
      <c r="Y90" s="268" t="s">
        <v>9</v>
      </c>
      <c r="Z90" s="18"/>
      <c r="AA90" s="19" t="s">
        <v>10</v>
      </c>
      <c r="AB90" s="20" t="s">
        <v>11</v>
      </c>
      <c r="AC90" s="21" t="s">
        <v>9</v>
      </c>
    </row>
    <row r="91" spans="1:29" ht="17.25" thickBot="1" x14ac:dyDescent="0.3">
      <c r="A91" s="22"/>
      <c r="B91" s="702" t="s">
        <v>12</v>
      </c>
      <c r="C91" s="703"/>
      <c r="D91" s="23"/>
      <c r="E91" s="24"/>
      <c r="F91" s="25" t="s">
        <v>13</v>
      </c>
      <c r="G91" s="696" t="s">
        <v>14</v>
      </c>
      <c r="H91" s="697"/>
      <c r="I91" s="26"/>
      <c r="J91" s="25" t="s">
        <v>13</v>
      </c>
      <c r="K91" s="696" t="s">
        <v>14</v>
      </c>
      <c r="L91" s="697"/>
      <c r="M91" s="25"/>
      <c r="N91" s="25" t="s">
        <v>13</v>
      </c>
      <c r="O91" s="696" t="s">
        <v>14</v>
      </c>
      <c r="P91" s="697"/>
      <c r="Q91" s="25"/>
      <c r="R91" s="25" t="s">
        <v>13</v>
      </c>
      <c r="S91" s="696" t="s">
        <v>14</v>
      </c>
      <c r="T91" s="697"/>
      <c r="U91" s="27"/>
      <c r="V91" s="25" t="s">
        <v>13</v>
      </c>
      <c r="W91" s="696" t="s">
        <v>14</v>
      </c>
      <c r="X91" s="697"/>
      <c r="Y91" s="28" t="s">
        <v>13</v>
      </c>
      <c r="Z91" s="29" t="s">
        <v>15</v>
      </c>
      <c r="AA91" s="30" t="s">
        <v>16</v>
      </c>
      <c r="AB91" s="31" t="s">
        <v>17</v>
      </c>
      <c r="AC91" s="32" t="s">
        <v>18</v>
      </c>
    </row>
    <row r="92" spans="1:29" ht="48.75" customHeight="1" x14ac:dyDescent="0.25">
      <c r="A92" s="22"/>
      <c r="B92" s="710" t="s">
        <v>31</v>
      </c>
      <c r="C92" s="711"/>
      <c r="D92" s="33">
        <f>SUM(D93:D95)</f>
        <v>128</v>
      </c>
      <c r="E92" s="34">
        <f>SUM(E93:E95)</f>
        <v>398</v>
      </c>
      <c r="F92" s="35">
        <f>SUM(F93:F95)</f>
        <v>526</v>
      </c>
      <c r="G92" s="36">
        <f>F112</f>
        <v>489</v>
      </c>
      <c r="H92" s="37" t="str">
        <f>B112</f>
        <v>Ametikool</v>
      </c>
      <c r="I92" s="38">
        <f>SUM(I93:I95)</f>
        <v>404</v>
      </c>
      <c r="J92" s="39">
        <f>SUM(J93:J95)</f>
        <v>532</v>
      </c>
      <c r="K92" s="39">
        <f>J108</f>
        <v>525</v>
      </c>
      <c r="L92" s="40" t="str">
        <f>B108</f>
        <v>LVRKK</v>
      </c>
      <c r="M92" s="41">
        <f>SUM(M93:M95)</f>
        <v>439</v>
      </c>
      <c r="N92" s="36">
        <f>SUM(N93:N95)</f>
        <v>567</v>
      </c>
      <c r="O92" s="36">
        <f>N104</f>
        <v>513</v>
      </c>
      <c r="P92" s="37" t="str">
        <f>B104</f>
        <v>Jeld-Wen</v>
      </c>
      <c r="Q92" s="42">
        <f>SUM(Q93:Q95)</f>
        <v>454</v>
      </c>
      <c r="R92" s="36">
        <f>SUM(R93:R95)</f>
        <v>582</v>
      </c>
      <c r="S92" s="36">
        <f>R100</f>
        <v>536</v>
      </c>
      <c r="T92" s="37" t="str">
        <f>B100</f>
        <v>Baltic Tank</v>
      </c>
      <c r="U92" s="42">
        <f>SUM(U93:U95)</f>
        <v>389</v>
      </c>
      <c r="V92" s="36">
        <f>SUM(V93:V95)</f>
        <v>517</v>
      </c>
      <c r="W92" s="36">
        <f>V96</f>
        <v>558</v>
      </c>
      <c r="X92" s="37" t="str">
        <f>B96</f>
        <v xml:space="preserve">Malm&amp;Ko </v>
      </c>
      <c r="Y92" s="43">
        <f>F92+J92+N92+R92+V92</f>
        <v>2724</v>
      </c>
      <c r="Z92" s="41">
        <f>SUM(Z93:Z95)</f>
        <v>2084</v>
      </c>
      <c r="AA92" s="44">
        <f>AVERAGE(AA93,AA94,AA95)</f>
        <v>181.6</v>
      </c>
      <c r="AB92" s="45">
        <f>AVERAGE(AB93,AB94,AB95)</f>
        <v>138.93333333333331</v>
      </c>
      <c r="AC92" s="663">
        <f>G93+K93+O93+S93+W93</f>
        <v>4</v>
      </c>
    </row>
    <row r="93" spans="1:29" ht="16.5" customHeight="1" x14ac:dyDescent="0.25">
      <c r="A93" s="46"/>
      <c r="B93" s="706" t="s">
        <v>175</v>
      </c>
      <c r="C93" s="707"/>
      <c r="D93" s="47">
        <v>40</v>
      </c>
      <c r="E93" s="48">
        <v>153</v>
      </c>
      <c r="F93" s="49">
        <f>E93+D93</f>
        <v>193</v>
      </c>
      <c r="G93" s="668">
        <v>1</v>
      </c>
      <c r="H93" s="669"/>
      <c r="I93" s="50">
        <v>140</v>
      </c>
      <c r="J93" s="51">
        <f>I93+D93</f>
        <v>180</v>
      </c>
      <c r="K93" s="668">
        <v>1</v>
      </c>
      <c r="L93" s="669"/>
      <c r="M93" s="50">
        <v>173</v>
      </c>
      <c r="N93" s="51">
        <f>M93+D93</f>
        <v>213</v>
      </c>
      <c r="O93" s="668">
        <v>1</v>
      </c>
      <c r="P93" s="669"/>
      <c r="Q93" s="50">
        <v>161</v>
      </c>
      <c r="R93" s="49">
        <f>Q93+D93</f>
        <v>201</v>
      </c>
      <c r="S93" s="668">
        <v>1</v>
      </c>
      <c r="T93" s="669"/>
      <c r="U93" s="48">
        <v>137</v>
      </c>
      <c r="V93" s="49">
        <f>U93+D93</f>
        <v>177</v>
      </c>
      <c r="W93" s="668">
        <v>0</v>
      </c>
      <c r="X93" s="669"/>
      <c r="Y93" s="51">
        <f>F93+J93+N93+R93+V93</f>
        <v>964</v>
      </c>
      <c r="Z93" s="50">
        <f>E93+I93+M93+Q93+U93</f>
        <v>764</v>
      </c>
      <c r="AA93" s="52">
        <f>AVERAGE(F93,J93,N93,R93,V93)</f>
        <v>192.8</v>
      </c>
      <c r="AB93" s="53">
        <f>AVERAGE(F93,J93,N93,R93,V93)-D93</f>
        <v>152.80000000000001</v>
      </c>
      <c r="AC93" s="664"/>
    </row>
    <row r="94" spans="1:29" s="22" customFormat="1" ht="15.75" customHeight="1" x14ac:dyDescent="0.2">
      <c r="A94" s="46"/>
      <c r="B94" s="706" t="s">
        <v>192</v>
      </c>
      <c r="C94" s="707"/>
      <c r="D94" s="47">
        <v>59</v>
      </c>
      <c r="E94" s="48">
        <v>127</v>
      </c>
      <c r="F94" s="49">
        <f t="shared" ref="F94:F95" si="93">E94+D94</f>
        <v>186</v>
      </c>
      <c r="G94" s="670"/>
      <c r="H94" s="671"/>
      <c r="I94" s="50">
        <v>126</v>
      </c>
      <c r="J94" s="51">
        <f t="shared" ref="J94:J95" si="94">I94+D94</f>
        <v>185</v>
      </c>
      <c r="K94" s="670"/>
      <c r="L94" s="671"/>
      <c r="M94" s="50">
        <v>153</v>
      </c>
      <c r="N94" s="51">
        <f t="shared" ref="N94:N95" si="95">M94+D94</f>
        <v>212</v>
      </c>
      <c r="O94" s="670"/>
      <c r="P94" s="671"/>
      <c r="Q94" s="48">
        <v>123</v>
      </c>
      <c r="R94" s="49">
        <f t="shared" ref="R94:R95" si="96">Q94+D94</f>
        <v>182</v>
      </c>
      <c r="S94" s="670"/>
      <c r="T94" s="671"/>
      <c r="U94" s="48">
        <v>104</v>
      </c>
      <c r="V94" s="49">
        <f t="shared" ref="V94:V95" si="97">U94+D94</f>
        <v>163</v>
      </c>
      <c r="W94" s="670"/>
      <c r="X94" s="671"/>
      <c r="Y94" s="51">
        <f>F94+J94+N94+R94+V94</f>
        <v>928</v>
      </c>
      <c r="Z94" s="50">
        <f>E94+I94+M94+Q94+U94</f>
        <v>633</v>
      </c>
      <c r="AA94" s="52">
        <f>AVERAGE(F94,J94,N94,R94,V94)</f>
        <v>185.6</v>
      </c>
      <c r="AB94" s="53">
        <f>AVERAGE(F94,J94,N94,R94,V94)-D94</f>
        <v>126.6</v>
      </c>
      <c r="AC94" s="664"/>
    </row>
    <row r="95" spans="1:29" s="22" customFormat="1" ht="16.5" customHeight="1" thickBot="1" x14ac:dyDescent="0.25">
      <c r="A95" s="46"/>
      <c r="B95" s="708" t="s">
        <v>108</v>
      </c>
      <c r="C95" s="709"/>
      <c r="D95" s="54">
        <v>29</v>
      </c>
      <c r="E95" s="55">
        <v>118</v>
      </c>
      <c r="F95" s="49">
        <f t="shared" si="93"/>
        <v>147</v>
      </c>
      <c r="G95" s="672"/>
      <c r="H95" s="673"/>
      <c r="I95" s="56">
        <v>138</v>
      </c>
      <c r="J95" s="51">
        <f t="shared" si="94"/>
        <v>167</v>
      </c>
      <c r="K95" s="672"/>
      <c r="L95" s="673"/>
      <c r="M95" s="50">
        <v>113</v>
      </c>
      <c r="N95" s="51">
        <f t="shared" si="95"/>
        <v>142</v>
      </c>
      <c r="O95" s="672"/>
      <c r="P95" s="673"/>
      <c r="Q95" s="48">
        <v>170</v>
      </c>
      <c r="R95" s="49">
        <f t="shared" si="96"/>
        <v>199</v>
      </c>
      <c r="S95" s="672"/>
      <c r="T95" s="673"/>
      <c r="U95" s="48">
        <v>148</v>
      </c>
      <c r="V95" s="49">
        <f t="shared" si="97"/>
        <v>177</v>
      </c>
      <c r="W95" s="672"/>
      <c r="X95" s="673"/>
      <c r="Y95" s="57">
        <f>F95+J95+N95+R95+V95</f>
        <v>832</v>
      </c>
      <c r="Z95" s="56">
        <f>E95+I95+M95+Q95+U95</f>
        <v>687</v>
      </c>
      <c r="AA95" s="58">
        <f>AVERAGE(F95,J95,N95,R95,V95)</f>
        <v>166.4</v>
      </c>
      <c r="AB95" s="59">
        <f>AVERAGE(F95,J95,N95,R95,V95)-D95</f>
        <v>137.4</v>
      </c>
      <c r="AC95" s="665"/>
    </row>
    <row r="96" spans="1:29" s="46" customFormat="1" ht="48.75" customHeight="1" thickBot="1" x14ac:dyDescent="0.25">
      <c r="B96" s="730" t="s">
        <v>137</v>
      </c>
      <c r="C96" s="731"/>
      <c r="D96" s="232">
        <f>SUM(D97:D99)</f>
        <v>57</v>
      </c>
      <c r="E96" s="34">
        <f>SUM(E97:E99)</f>
        <v>523</v>
      </c>
      <c r="F96" s="61">
        <f>SUM(F97:F99)</f>
        <v>580</v>
      </c>
      <c r="G96" s="61">
        <f>F108</f>
        <v>550</v>
      </c>
      <c r="H96" s="40" t="str">
        <f>B108</f>
        <v>LVRKK</v>
      </c>
      <c r="I96" s="62">
        <f>SUM(I97:I99)</f>
        <v>488</v>
      </c>
      <c r="J96" s="61">
        <f>SUM(J97:J99)</f>
        <v>545</v>
      </c>
      <c r="K96" s="61">
        <f>J104</f>
        <v>547</v>
      </c>
      <c r="L96" s="40" t="str">
        <f>B104</f>
        <v>Jeld-Wen</v>
      </c>
      <c r="M96" s="41">
        <f>SUM(M97:M99)</f>
        <v>544</v>
      </c>
      <c r="N96" s="61">
        <f>SUM(N97:N99)</f>
        <v>601</v>
      </c>
      <c r="O96" s="61">
        <f>N100</f>
        <v>520</v>
      </c>
      <c r="P96" s="40" t="str">
        <f>B100</f>
        <v>Baltic Tank</v>
      </c>
      <c r="Q96" s="41">
        <f>SUM(Q97:Q99)</f>
        <v>539</v>
      </c>
      <c r="R96" s="61">
        <f>SUM(R97:R99)</f>
        <v>596</v>
      </c>
      <c r="S96" s="61">
        <f>R112</f>
        <v>539</v>
      </c>
      <c r="T96" s="40" t="str">
        <f>B112</f>
        <v>Ametikool</v>
      </c>
      <c r="U96" s="41">
        <f>SUM(U97:U99)</f>
        <v>501</v>
      </c>
      <c r="V96" s="61">
        <f>SUM(V97:V99)</f>
        <v>558</v>
      </c>
      <c r="W96" s="61">
        <f>V92</f>
        <v>517</v>
      </c>
      <c r="X96" s="40" t="str">
        <f>B92</f>
        <v>Estonian Cell</v>
      </c>
      <c r="Y96" s="43">
        <f>F96+J96+N96+R96+V96</f>
        <v>2880</v>
      </c>
      <c r="Z96" s="41">
        <f>SUM(Z97:Z99)</f>
        <v>2595</v>
      </c>
      <c r="AA96" s="64">
        <f>AVERAGE(AA97,AA98,AA99)</f>
        <v>192</v>
      </c>
      <c r="AB96" s="45">
        <f>AVERAGE(AB97,AB98,AB99)</f>
        <v>173</v>
      </c>
      <c r="AC96" s="663">
        <f>G97+K97+O97+S97+W97</f>
        <v>4</v>
      </c>
    </row>
    <row r="97" spans="2:29" s="46" customFormat="1" ht="15.75" customHeight="1" x14ac:dyDescent="0.2">
      <c r="B97" s="732" t="s">
        <v>141</v>
      </c>
      <c r="C97" s="733"/>
      <c r="D97" s="47">
        <v>15</v>
      </c>
      <c r="E97" s="48">
        <v>146</v>
      </c>
      <c r="F97" s="49">
        <f>E97+D97</f>
        <v>161</v>
      </c>
      <c r="G97" s="668">
        <v>1</v>
      </c>
      <c r="H97" s="669"/>
      <c r="I97" s="50">
        <v>150</v>
      </c>
      <c r="J97" s="51">
        <f>I97+D97</f>
        <v>165</v>
      </c>
      <c r="K97" s="668">
        <v>0</v>
      </c>
      <c r="L97" s="669"/>
      <c r="M97" s="50">
        <v>159</v>
      </c>
      <c r="N97" s="51">
        <f>M97+D97</f>
        <v>174</v>
      </c>
      <c r="O97" s="668">
        <v>1</v>
      </c>
      <c r="P97" s="669"/>
      <c r="Q97" s="50">
        <v>161</v>
      </c>
      <c r="R97" s="49">
        <f>Q97+D97</f>
        <v>176</v>
      </c>
      <c r="S97" s="668">
        <v>1</v>
      </c>
      <c r="T97" s="669"/>
      <c r="U97" s="50">
        <v>138</v>
      </c>
      <c r="V97" s="49">
        <f>U97+D97</f>
        <v>153</v>
      </c>
      <c r="W97" s="668">
        <v>1</v>
      </c>
      <c r="X97" s="669"/>
      <c r="Y97" s="51">
        <f t="shared" ref="Y97:Y115" si="98">F97+J97+N97+R97+V97</f>
        <v>829</v>
      </c>
      <c r="Z97" s="50">
        <f>E97+I97+M97+Q97+U97</f>
        <v>754</v>
      </c>
      <c r="AA97" s="52">
        <f>AVERAGE(F97,J97,N97,R97,V97)</f>
        <v>165.8</v>
      </c>
      <c r="AB97" s="53">
        <f>AVERAGE(F97,J97,N97,R97,V97)-D97</f>
        <v>150.80000000000001</v>
      </c>
      <c r="AC97" s="664"/>
    </row>
    <row r="98" spans="2:29" s="46" customFormat="1" ht="15.75" customHeight="1" x14ac:dyDescent="0.2">
      <c r="B98" s="734" t="s">
        <v>142</v>
      </c>
      <c r="C98" s="735"/>
      <c r="D98" s="47">
        <v>25</v>
      </c>
      <c r="E98" s="48">
        <v>194</v>
      </c>
      <c r="F98" s="49">
        <f t="shared" ref="F98:F99" si="99">E98+D98</f>
        <v>219</v>
      </c>
      <c r="G98" s="670"/>
      <c r="H98" s="671"/>
      <c r="I98" s="50">
        <v>142</v>
      </c>
      <c r="J98" s="51">
        <f t="shared" ref="J98:J99" si="100">I98+D98</f>
        <v>167</v>
      </c>
      <c r="K98" s="670"/>
      <c r="L98" s="671"/>
      <c r="M98" s="50">
        <v>223</v>
      </c>
      <c r="N98" s="51">
        <f t="shared" ref="N98:N99" si="101">M98+D98</f>
        <v>248</v>
      </c>
      <c r="O98" s="670"/>
      <c r="P98" s="671"/>
      <c r="Q98" s="48">
        <v>180</v>
      </c>
      <c r="R98" s="49">
        <f t="shared" ref="R98:R99" si="102">Q98+D98</f>
        <v>205</v>
      </c>
      <c r="S98" s="670"/>
      <c r="T98" s="671"/>
      <c r="U98" s="48">
        <v>169</v>
      </c>
      <c r="V98" s="49">
        <f t="shared" ref="V98:V99" si="103">U98+D98</f>
        <v>194</v>
      </c>
      <c r="W98" s="670"/>
      <c r="X98" s="671"/>
      <c r="Y98" s="51">
        <f t="shared" si="98"/>
        <v>1033</v>
      </c>
      <c r="Z98" s="50">
        <f>E98+I98+M98+Q98+U98</f>
        <v>908</v>
      </c>
      <c r="AA98" s="52">
        <f>AVERAGE(F98,J98,N98,R98,V98)</f>
        <v>206.6</v>
      </c>
      <c r="AB98" s="53">
        <f>AVERAGE(F98,J98,N98,R98,V98)-D98</f>
        <v>181.6</v>
      </c>
      <c r="AC98" s="664"/>
    </row>
    <row r="99" spans="2:29" s="46" customFormat="1" ht="16.5" customHeight="1" thickBot="1" x14ac:dyDescent="0.25">
      <c r="B99" s="682" t="s">
        <v>143</v>
      </c>
      <c r="C99" s="683"/>
      <c r="D99" s="54">
        <v>17</v>
      </c>
      <c r="E99" s="55">
        <v>183</v>
      </c>
      <c r="F99" s="49">
        <f t="shared" si="99"/>
        <v>200</v>
      </c>
      <c r="G99" s="672"/>
      <c r="H99" s="673"/>
      <c r="I99" s="56">
        <v>196</v>
      </c>
      <c r="J99" s="51">
        <f t="shared" si="100"/>
        <v>213</v>
      </c>
      <c r="K99" s="672"/>
      <c r="L99" s="673"/>
      <c r="M99" s="50">
        <v>162</v>
      </c>
      <c r="N99" s="51">
        <f t="shared" si="101"/>
        <v>179</v>
      </c>
      <c r="O99" s="672"/>
      <c r="P99" s="673"/>
      <c r="Q99" s="48">
        <v>198</v>
      </c>
      <c r="R99" s="49">
        <f t="shared" si="102"/>
        <v>215</v>
      </c>
      <c r="S99" s="672"/>
      <c r="T99" s="673"/>
      <c r="U99" s="48">
        <v>194</v>
      </c>
      <c r="V99" s="49">
        <f t="shared" si="103"/>
        <v>211</v>
      </c>
      <c r="W99" s="672"/>
      <c r="X99" s="673"/>
      <c r="Y99" s="57">
        <f t="shared" si="98"/>
        <v>1018</v>
      </c>
      <c r="Z99" s="56">
        <f>E99+I99+M99+Q99+U99</f>
        <v>933</v>
      </c>
      <c r="AA99" s="58">
        <f>AVERAGE(F99,J99,N99,R99,V99)</f>
        <v>203.6</v>
      </c>
      <c r="AB99" s="59">
        <f>AVERAGE(F99,J99,N99,R99,V99)-D99</f>
        <v>186.6</v>
      </c>
      <c r="AC99" s="665"/>
    </row>
    <row r="100" spans="2:29" s="46" customFormat="1" ht="45" customHeight="1" x14ac:dyDescent="0.2">
      <c r="B100" s="738" t="s">
        <v>32</v>
      </c>
      <c r="C100" s="739"/>
      <c r="D100" s="60">
        <f>SUM(D101:D103)</f>
        <v>132</v>
      </c>
      <c r="E100" s="34">
        <f>SUM(E101:E103)</f>
        <v>513</v>
      </c>
      <c r="F100" s="61">
        <f>SUM(F101:F103)</f>
        <v>645</v>
      </c>
      <c r="G100" s="61">
        <f>F104</f>
        <v>531</v>
      </c>
      <c r="H100" s="40" t="str">
        <f>B104</f>
        <v>Jeld-Wen</v>
      </c>
      <c r="I100" s="62">
        <f>SUM(I101:I103)</f>
        <v>370</v>
      </c>
      <c r="J100" s="61">
        <f>SUM(J101:J103)</f>
        <v>502</v>
      </c>
      <c r="K100" s="61">
        <f>J112</f>
        <v>475</v>
      </c>
      <c r="L100" s="40" t="str">
        <f>B112</f>
        <v>Ametikool</v>
      </c>
      <c r="M100" s="41">
        <f>SUM(M101:M103)</f>
        <v>388</v>
      </c>
      <c r="N100" s="65">
        <f>SUM(N101:N103)</f>
        <v>520</v>
      </c>
      <c r="O100" s="61">
        <f>N96</f>
        <v>601</v>
      </c>
      <c r="P100" s="40" t="str">
        <f>B96</f>
        <v xml:space="preserve">Malm&amp;Ko </v>
      </c>
      <c r="Q100" s="41">
        <f>SUM(Q101:Q103)</f>
        <v>404</v>
      </c>
      <c r="R100" s="63">
        <f>SUM(R101:R103)</f>
        <v>536</v>
      </c>
      <c r="S100" s="61">
        <f>R92</f>
        <v>582</v>
      </c>
      <c r="T100" s="40" t="str">
        <f>B92</f>
        <v>Estonian Cell</v>
      </c>
      <c r="U100" s="41">
        <f>SUM(U101:U103)</f>
        <v>350</v>
      </c>
      <c r="V100" s="65">
        <f>SUM(V101:V103)</f>
        <v>482</v>
      </c>
      <c r="W100" s="61">
        <f>V108</f>
        <v>534</v>
      </c>
      <c r="X100" s="40" t="str">
        <f>B108</f>
        <v>LVRKK</v>
      </c>
      <c r="Y100" s="43">
        <f t="shared" si="98"/>
        <v>2685</v>
      </c>
      <c r="Z100" s="41">
        <f>SUM(Z101:Z103)</f>
        <v>2025</v>
      </c>
      <c r="AA100" s="64">
        <f>AVERAGE(AA101,AA102,AA103)</f>
        <v>179</v>
      </c>
      <c r="AB100" s="45">
        <f>AVERAGE(AB101,AB102,AB103)</f>
        <v>135</v>
      </c>
      <c r="AC100" s="663">
        <f>G101+K101+O101+S101+W101</f>
        <v>2</v>
      </c>
    </row>
    <row r="101" spans="2:29" s="46" customFormat="1" ht="15.75" customHeight="1" x14ac:dyDescent="0.2">
      <c r="B101" s="728" t="s">
        <v>94</v>
      </c>
      <c r="C101" s="728"/>
      <c r="D101" s="47">
        <v>60</v>
      </c>
      <c r="E101" s="48">
        <v>190</v>
      </c>
      <c r="F101" s="49">
        <f>E101+D101</f>
        <v>250</v>
      </c>
      <c r="G101" s="668">
        <v>1</v>
      </c>
      <c r="H101" s="669"/>
      <c r="I101" s="50">
        <v>109</v>
      </c>
      <c r="J101" s="51">
        <f>I101+D101</f>
        <v>169</v>
      </c>
      <c r="K101" s="668">
        <v>1</v>
      </c>
      <c r="L101" s="669"/>
      <c r="M101" s="50">
        <v>115</v>
      </c>
      <c r="N101" s="51">
        <f>M101+D101</f>
        <v>175</v>
      </c>
      <c r="O101" s="668">
        <v>0</v>
      </c>
      <c r="P101" s="669"/>
      <c r="Q101" s="50">
        <v>128</v>
      </c>
      <c r="R101" s="49">
        <f>Q101+D101</f>
        <v>188</v>
      </c>
      <c r="S101" s="668">
        <v>0</v>
      </c>
      <c r="T101" s="669"/>
      <c r="U101" s="50">
        <v>98</v>
      </c>
      <c r="V101" s="49">
        <f>U101+D101</f>
        <v>158</v>
      </c>
      <c r="W101" s="668">
        <v>0</v>
      </c>
      <c r="X101" s="669"/>
      <c r="Y101" s="51">
        <f t="shared" si="98"/>
        <v>940</v>
      </c>
      <c r="Z101" s="50">
        <f>E101+I101+M101+Q101+U101</f>
        <v>640</v>
      </c>
      <c r="AA101" s="52">
        <f>AVERAGE(F101,J101,N101,R101,V101)</f>
        <v>188</v>
      </c>
      <c r="AB101" s="53">
        <f>AVERAGE(F101,J101,N101,R101,V101)-D101</f>
        <v>128</v>
      </c>
      <c r="AC101" s="664"/>
    </row>
    <row r="102" spans="2:29" s="46" customFormat="1" ht="15.75" customHeight="1" x14ac:dyDescent="0.2">
      <c r="B102" s="728" t="s">
        <v>95</v>
      </c>
      <c r="C102" s="728"/>
      <c r="D102" s="47">
        <v>47</v>
      </c>
      <c r="E102" s="48">
        <v>158</v>
      </c>
      <c r="F102" s="49">
        <f t="shared" ref="F102:F103" si="104">E102+D102</f>
        <v>205</v>
      </c>
      <c r="G102" s="670"/>
      <c r="H102" s="671"/>
      <c r="I102" s="48">
        <v>150</v>
      </c>
      <c r="J102" s="51">
        <f t="shared" ref="J102:J103" si="105">I102+D102</f>
        <v>197</v>
      </c>
      <c r="K102" s="670"/>
      <c r="L102" s="671"/>
      <c r="M102" s="48">
        <v>139</v>
      </c>
      <c r="N102" s="51">
        <f t="shared" ref="N102:N103" si="106">M102+D102</f>
        <v>186</v>
      </c>
      <c r="O102" s="670"/>
      <c r="P102" s="671"/>
      <c r="Q102" s="48">
        <v>149</v>
      </c>
      <c r="R102" s="49">
        <f t="shared" ref="R102:R103" si="107">Q102+D102</f>
        <v>196</v>
      </c>
      <c r="S102" s="670"/>
      <c r="T102" s="671"/>
      <c r="U102" s="48">
        <v>127</v>
      </c>
      <c r="V102" s="49">
        <f t="shared" ref="V102:V103" si="108">U102+D102</f>
        <v>174</v>
      </c>
      <c r="W102" s="670"/>
      <c r="X102" s="671"/>
      <c r="Y102" s="51">
        <f t="shared" si="98"/>
        <v>958</v>
      </c>
      <c r="Z102" s="50">
        <f>E102+I102+M102+Q102+U102</f>
        <v>723</v>
      </c>
      <c r="AA102" s="52">
        <f>AVERAGE(F102,J102,N102,R102,V102)</f>
        <v>191.6</v>
      </c>
      <c r="AB102" s="53">
        <f>AVERAGE(F102,J102,N102,R102,V102)-D102</f>
        <v>144.6</v>
      </c>
      <c r="AC102" s="664"/>
    </row>
    <row r="103" spans="2:29" s="46" customFormat="1" ht="16.5" customHeight="1" thickBot="1" x14ac:dyDescent="0.25">
      <c r="B103" s="729" t="s">
        <v>96</v>
      </c>
      <c r="C103" s="729"/>
      <c r="D103" s="54">
        <v>25</v>
      </c>
      <c r="E103" s="55">
        <v>165</v>
      </c>
      <c r="F103" s="49">
        <f t="shared" si="104"/>
        <v>190</v>
      </c>
      <c r="G103" s="672"/>
      <c r="H103" s="673"/>
      <c r="I103" s="48">
        <v>111</v>
      </c>
      <c r="J103" s="51">
        <f t="shared" si="105"/>
        <v>136</v>
      </c>
      <c r="K103" s="672"/>
      <c r="L103" s="673"/>
      <c r="M103" s="48">
        <v>134</v>
      </c>
      <c r="N103" s="51">
        <f t="shared" si="106"/>
        <v>159</v>
      </c>
      <c r="O103" s="672"/>
      <c r="P103" s="673"/>
      <c r="Q103" s="48">
        <v>127</v>
      </c>
      <c r="R103" s="49">
        <f t="shared" si="107"/>
        <v>152</v>
      </c>
      <c r="S103" s="672"/>
      <c r="T103" s="673"/>
      <c r="U103" s="48">
        <v>125</v>
      </c>
      <c r="V103" s="49">
        <f t="shared" si="108"/>
        <v>150</v>
      </c>
      <c r="W103" s="672"/>
      <c r="X103" s="673"/>
      <c r="Y103" s="57">
        <f t="shared" si="98"/>
        <v>787</v>
      </c>
      <c r="Z103" s="56">
        <f>E103+I103+M103+Q103+U103</f>
        <v>662</v>
      </c>
      <c r="AA103" s="58">
        <f>AVERAGE(F103,J103,N103,R103,V103)</f>
        <v>157.4</v>
      </c>
      <c r="AB103" s="59">
        <f>AVERAGE(F103,J103,N103,R103,V103)-D103</f>
        <v>132.4</v>
      </c>
      <c r="AC103" s="665"/>
    </row>
    <row r="104" spans="2:29" s="46" customFormat="1" ht="48.75" customHeight="1" x14ac:dyDescent="0.2">
      <c r="B104" s="740" t="s">
        <v>92</v>
      </c>
      <c r="C104" s="741"/>
      <c r="D104" s="232">
        <f>SUM(D105:D107)</f>
        <v>161</v>
      </c>
      <c r="E104" s="34">
        <f>SUM(E105:E107)</f>
        <v>370</v>
      </c>
      <c r="F104" s="61">
        <f>SUM(F105:F107)</f>
        <v>531</v>
      </c>
      <c r="G104" s="61">
        <f>F100</f>
        <v>645</v>
      </c>
      <c r="H104" s="40" t="str">
        <f>B100</f>
        <v>Baltic Tank</v>
      </c>
      <c r="I104" s="66">
        <f>SUM(I105:I107)</f>
        <v>386</v>
      </c>
      <c r="J104" s="61">
        <f>SUM(J105:J107)</f>
        <v>547</v>
      </c>
      <c r="K104" s="61">
        <f>J96</f>
        <v>545</v>
      </c>
      <c r="L104" s="40" t="str">
        <f>B96</f>
        <v xml:space="preserve">Malm&amp;Ko </v>
      </c>
      <c r="M104" s="42">
        <f>SUM(M105:M107)</f>
        <v>352</v>
      </c>
      <c r="N104" s="61">
        <f>SUM(N105:N107)</f>
        <v>513</v>
      </c>
      <c r="O104" s="61">
        <f>N92</f>
        <v>567</v>
      </c>
      <c r="P104" s="40" t="str">
        <f>B92</f>
        <v>Estonian Cell</v>
      </c>
      <c r="Q104" s="41">
        <f>SUM(Q105:Q107)</f>
        <v>312</v>
      </c>
      <c r="R104" s="61">
        <f>SUM(R105:R107)</f>
        <v>473</v>
      </c>
      <c r="S104" s="61">
        <f>R108</f>
        <v>498</v>
      </c>
      <c r="T104" s="40" t="str">
        <f>B108</f>
        <v>LVRKK</v>
      </c>
      <c r="U104" s="41">
        <f>SUM(U105:U107)</f>
        <v>349</v>
      </c>
      <c r="V104" s="61">
        <f>SUM(V105:V107)</f>
        <v>510</v>
      </c>
      <c r="W104" s="61">
        <f>V112</f>
        <v>490</v>
      </c>
      <c r="X104" s="40" t="str">
        <f>B112</f>
        <v>Ametikool</v>
      </c>
      <c r="Y104" s="43">
        <f t="shared" si="98"/>
        <v>2574</v>
      </c>
      <c r="Z104" s="41">
        <f>SUM(Z105:Z107)</f>
        <v>1769</v>
      </c>
      <c r="AA104" s="64">
        <f>AVERAGE(AA105,AA106,AA107)</f>
        <v>171.60000000000002</v>
      </c>
      <c r="AB104" s="45">
        <f>AVERAGE(AB105,AB106,AB107)</f>
        <v>117.93333333333334</v>
      </c>
      <c r="AC104" s="663">
        <f>G105+K105+O105+S105+W105</f>
        <v>2</v>
      </c>
    </row>
    <row r="105" spans="2:29" s="46" customFormat="1" ht="15.75" customHeight="1" x14ac:dyDescent="0.2">
      <c r="B105" s="666" t="s">
        <v>116</v>
      </c>
      <c r="C105" s="667"/>
      <c r="D105" s="47">
        <v>55</v>
      </c>
      <c r="E105" s="48">
        <v>144</v>
      </c>
      <c r="F105" s="49">
        <f>E105+D105</f>
        <v>199</v>
      </c>
      <c r="G105" s="668">
        <v>0</v>
      </c>
      <c r="H105" s="669"/>
      <c r="I105" s="50">
        <v>138</v>
      </c>
      <c r="J105" s="51">
        <f>I105+D105</f>
        <v>193</v>
      </c>
      <c r="K105" s="668">
        <v>1</v>
      </c>
      <c r="L105" s="669"/>
      <c r="M105" s="50">
        <v>137</v>
      </c>
      <c r="N105" s="51">
        <f>M105+D105</f>
        <v>192</v>
      </c>
      <c r="O105" s="668">
        <v>0</v>
      </c>
      <c r="P105" s="669"/>
      <c r="Q105" s="50">
        <v>102</v>
      </c>
      <c r="R105" s="49">
        <f>Q105+D105</f>
        <v>157</v>
      </c>
      <c r="S105" s="668">
        <v>0</v>
      </c>
      <c r="T105" s="669"/>
      <c r="U105" s="50">
        <v>146</v>
      </c>
      <c r="V105" s="49">
        <f>U105+D105</f>
        <v>201</v>
      </c>
      <c r="W105" s="668">
        <v>1</v>
      </c>
      <c r="X105" s="669"/>
      <c r="Y105" s="51">
        <f t="shared" si="98"/>
        <v>942</v>
      </c>
      <c r="Z105" s="50">
        <f>E105+I105+M105+Q105+U105</f>
        <v>667</v>
      </c>
      <c r="AA105" s="52">
        <f>AVERAGE(F105,J105,N105,R105,V105)</f>
        <v>188.4</v>
      </c>
      <c r="AB105" s="53">
        <f>AVERAGE(F105,J105,N105,R105,V105)-D105</f>
        <v>133.4</v>
      </c>
      <c r="AC105" s="664"/>
    </row>
    <row r="106" spans="2:29" s="46" customFormat="1" ht="15.75" customHeight="1" x14ac:dyDescent="0.2">
      <c r="B106" s="674" t="s">
        <v>193</v>
      </c>
      <c r="C106" s="675"/>
      <c r="D106" s="47">
        <v>60</v>
      </c>
      <c r="E106" s="48">
        <v>113</v>
      </c>
      <c r="F106" s="49">
        <f t="shared" ref="F106:F107" si="109">E106+D106</f>
        <v>173</v>
      </c>
      <c r="G106" s="670"/>
      <c r="H106" s="671"/>
      <c r="I106" s="48">
        <v>99</v>
      </c>
      <c r="J106" s="51">
        <f t="shared" ref="J106:J107" si="110">I106+D106</f>
        <v>159</v>
      </c>
      <c r="K106" s="670"/>
      <c r="L106" s="671"/>
      <c r="M106" s="48">
        <v>70</v>
      </c>
      <c r="N106" s="51">
        <f t="shared" ref="N106:N107" si="111">M106+D106</f>
        <v>130</v>
      </c>
      <c r="O106" s="670"/>
      <c r="P106" s="671"/>
      <c r="Q106" s="48">
        <v>83</v>
      </c>
      <c r="R106" s="49">
        <f t="shared" ref="R106:R107" si="112">Q106+D106</f>
        <v>143</v>
      </c>
      <c r="S106" s="670"/>
      <c r="T106" s="671"/>
      <c r="U106" s="48">
        <v>89</v>
      </c>
      <c r="V106" s="49">
        <f t="shared" ref="V106:V107" si="113">U106+D106</f>
        <v>149</v>
      </c>
      <c r="W106" s="670"/>
      <c r="X106" s="671"/>
      <c r="Y106" s="51">
        <f t="shared" si="98"/>
        <v>754</v>
      </c>
      <c r="Z106" s="50">
        <f>E106+I106+M106+Q106+U106</f>
        <v>454</v>
      </c>
      <c r="AA106" s="52">
        <f>AVERAGE(F106,J106,N106,R106,V106)</f>
        <v>150.80000000000001</v>
      </c>
      <c r="AB106" s="53">
        <f>AVERAGE(F106,J106,N106,R106,V106)-D106</f>
        <v>90.800000000000011</v>
      </c>
      <c r="AC106" s="664"/>
    </row>
    <row r="107" spans="2:29" s="46" customFormat="1" ht="16.5" customHeight="1" thickBot="1" x14ac:dyDescent="0.25">
      <c r="B107" s="676" t="s">
        <v>118</v>
      </c>
      <c r="C107" s="677"/>
      <c r="D107" s="54">
        <v>46</v>
      </c>
      <c r="E107" s="55">
        <v>113</v>
      </c>
      <c r="F107" s="49">
        <f t="shared" si="109"/>
        <v>159</v>
      </c>
      <c r="G107" s="672"/>
      <c r="H107" s="673"/>
      <c r="I107" s="48">
        <v>149</v>
      </c>
      <c r="J107" s="51">
        <f t="shared" si="110"/>
        <v>195</v>
      </c>
      <c r="K107" s="672"/>
      <c r="L107" s="673"/>
      <c r="M107" s="48">
        <v>145</v>
      </c>
      <c r="N107" s="51">
        <f t="shared" si="111"/>
        <v>191</v>
      </c>
      <c r="O107" s="672"/>
      <c r="P107" s="673"/>
      <c r="Q107" s="48">
        <v>127</v>
      </c>
      <c r="R107" s="49">
        <f t="shared" si="112"/>
        <v>173</v>
      </c>
      <c r="S107" s="672"/>
      <c r="T107" s="673"/>
      <c r="U107" s="48">
        <v>114</v>
      </c>
      <c r="V107" s="49">
        <f t="shared" si="113"/>
        <v>160</v>
      </c>
      <c r="W107" s="672"/>
      <c r="X107" s="673"/>
      <c r="Y107" s="57">
        <f t="shared" si="98"/>
        <v>878</v>
      </c>
      <c r="Z107" s="56">
        <f>E107+I107+M107+Q107+U107</f>
        <v>648</v>
      </c>
      <c r="AA107" s="58">
        <f>AVERAGE(F107,J107,N107,R107,V107)</f>
        <v>175.6</v>
      </c>
      <c r="AB107" s="59">
        <f>AVERAGE(F107,J107,N107,R107,V107)-D107</f>
        <v>129.6</v>
      </c>
      <c r="AC107" s="665"/>
    </row>
    <row r="108" spans="2:29" s="46" customFormat="1" ht="48.75" customHeight="1" x14ac:dyDescent="0.2">
      <c r="B108" s="740" t="s">
        <v>24</v>
      </c>
      <c r="C108" s="741"/>
      <c r="D108" s="233">
        <f>SUM(D109:D111)-30</f>
        <v>116</v>
      </c>
      <c r="E108" s="34">
        <f>SUM(E109:E111)</f>
        <v>434</v>
      </c>
      <c r="F108" s="207">
        <f>SUM(F109:F111)-30</f>
        <v>550</v>
      </c>
      <c r="G108" s="61">
        <f>F96</f>
        <v>580</v>
      </c>
      <c r="H108" s="40" t="str">
        <f>B96</f>
        <v xml:space="preserve">Malm&amp;Ko </v>
      </c>
      <c r="I108" s="62">
        <f>SUM(I109:I111)</f>
        <v>409</v>
      </c>
      <c r="J108" s="207">
        <f>SUM(J109:J111)-30</f>
        <v>525</v>
      </c>
      <c r="K108" s="61">
        <f>J92</f>
        <v>532</v>
      </c>
      <c r="L108" s="40" t="str">
        <f>B92</f>
        <v>Estonian Cell</v>
      </c>
      <c r="M108" s="41">
        <f>SUM(M109:M111)</f>
        <v>427</v>
      </c>
      <c r="N108" s="207">
        <f>SUM(N109:N111)-30</f>
        <v>543</v>
      </c>
      <c r="O108" s="61">
        <f t="shared" ref="O108" si="114">SUM(O109:O111)</f>
        <v>1</v>
      </c>
      <c r="P108" s="40" t="str">
        <f>B112</f>
        <v>Ametikool</v>
      </c>
      <c r="Q108" s="41">
        <f>SUM(Q109:Q111)</f>
        <v>382</v>
      </c>
      <c r="R108" s="207">
        <f>SUM(R109:R111)-30</f>
        <v>498</v>
      </c>
      <c r="S108" s="61">
        <f>R104</f>
        <v>473</v>
      </c>
      <c r="T108" s="40" t="str">
        <f>B104</f>
        <v>Jeld-Wen</v>
      </c>
      <c r="U108" s="41">
        <f>SUM(U109:U111)</f>
        <v>418</v>
      </c>
      <c r="V108" s="207">
        <f>SUM(V109:V111)-30</f>
        <v>534</v>
      </c>
      <c r="W108" s="61">
        <f>V100</f>
        <v>482</v>
      </c>
      <c r="X108" s="40" t="str">
        <f>B100</f>
        <v>Baltic Tank</v>
      </c>
      <c r="Y108" s="43">
        <f t="shared" si="98"/>
        <v>2650</v>
      </c>
      <c r="Z108" s="41">
        <f>SUM(Z109:Z111)</f>
        <v>2070</v>
      </c>
      <c r="AA108" s="64">
        <f>AVERAGE(AA109,AA110,AA111)</f>
        <v>186.66666666666666</v>
      </c>
      <c r="AB108" s="45">
        <f>AVERAGE(AB109,AB110,AB111)</f>
        <v>138</v>
      </c>
      <c r="AC108" s="663">
        <f>G109+K109+O109+S109+W109</f>
        <v>3</v>
      </c>
    </row>
    <row r="109" spans="2:29" s="46" customFormat="1" ht="15.75" customHeight="1" x14ac:dyDescent="0.2">
      <c r="B109" s="666" t="s">
        <v>110</v>
      </c>
      <c r="C109" s="667"/>
      <c r="D109" s="47">
        <v>44</v>
      </c>
      <c r="E109" s="48">
        <v>150</v>
      </c>
      <c r="F109" s="49">
        <f>E109+D109</f>
        <v>194</v>
      </c>
      <c r="G109" s="668">
        <v>0</v>
      </c>
      <c r="H109" s="669"/>
      <c r="I109" s="50">
        <v>124</v>
      </c>
      <c r="J109" s="51">
        <f>I109+D109</f>
        <v>168</v>
      </c>
      <c r="K109" s="668">
        <v>0</v>
      </c>
      <c r="L109" s="669"/>
      <c r="M109" s="50">
        <v>125</v>
      </c>
      <c r="N109" s="51">
        <f>M109+D109</f>
        <v>169</v>
      </c>
      <c r="O109" s="668">
        <v>1</v>
      </c>
      <c r="P109" s="669"/>
      <c r="Q109" s="50">
        <v>126</v>
      </c>
      <c r="R109" s="49">
        <f>Q109+D109</f>
        <v>170</v>
      </c>
      <c r="S109" s="668">
        <v>1</v>
      </c>
      <c r="T109" s="669"/>
      <c r="U109" s="50">
        <v>126</v>
      </c>
      <c r="V109" s="49">
        <f>U109+D109</f>
        <v>170</v>
      </c>
      <c r="W109" s="668">
        <v>1</v>
      </c>
      <c r="X109" s="669"/>
      <c r="Y109" s="51">
        <f t="shared" si="98"/>
        <v>871</v>
      </c>
      <c r="Z109" s="50">
        <f>E109+I109+M109+Q109+U109</f>
        <v>651</v>
      </c>
      <c r="AA109" s="52">
        <f>AVERAGE(F109,J109,N109,R109,V109)</f>
        <v>174.2</v>
      </c>
      <c r="AB109" s="53">
        <f>AVERAGE(F109,J109,N109,R109,V109)-D109</f>
        <v>130.19999999999999</v>
      </c>
      <c r="AC109" s="664"/>
    </row>
    <row r="110" spans="2:29" s="46" customFormat="1" ht="15.75" customHeight="1" x14ac:dyDescent="0.2">
      <c r="B110" s="674" t="s">
        <v>159</v>
      </c>
      <c r="C110" s="675"/>
      <c r="D110" s="47">
        <v>48</v>
      </c>
      <c r="E110" s="48">
        <v>110</v>
      </c>
      <c r="F110" s="49">
        <f t="shared" ref="F110:F111" si="115">E110+D110</f>
        <v>158</v>
      </c>
      <c r="G110" s="670"/>
      <c r="H110" s="671"/>
      <c r="I110" s="48">
        <v>127</v>
      </c>
      <c r="J110" s="51">
        <f t="shared" ref="J110:J111" si="116">I110+D110</f>
        <v>175</v>
      </c>
      <c r="K110" s="670"/>
      <c r="L110" s="671"/>
      <c r="M110" s="48">
        <v>105</v>
      </c>
      <c r="N110" s="51">
        <f t="shared" ref="N110:N111" si="117">M110+D110</f>
        <v>153</v>
      </c>
      <c r="O110" s="670"/>
      <c r="P110" s="671"/>
      <c r="Q110" s="48">
        <v>143</v>
      </c>
      <c r="R110" s="49">
        <f t="shared" ref="R110:R111" si="118">Q110+D110</f>
        <v>191</v>
      </c>
      <c r="S110" s="670"/>
      <c r="T110" s="671"/>
      <c r="U110" s="48">
        <v>152</v>
      </c>
      <c r="V110" s="49">
        <f t="shared" ref="V110:V111" si="119">U110+D110</f>
        <v>200</v>
      </c>
      <c r="W110" s="670"/>
      <c r="X110" s="671"/>
      <c r="Y110" s="51">
        <f t="shared" si="98"/>
        <v>877</v>
      </c>
      <c r="Z110" s="50">
        <f>E110+I110+M110+Q110+U110</f>
        <v>637</v>
      </c>
      <c r="AA110" s="52">
        <f>AVERAGE(F110,J110,N110,R110,V110)</f>
        <v>175.4</v>
      </c>
      <c r="AB110" s="53">
        <f>AVERAGE(F110,J110,N110,R110,V110)-D110</f>
        <v>127.4</v>
      </c>
      <c r="AC110" s="664"/>
    </row>
    <row r="111" spans="2:29" s="46" customFormat="1" ht="16.5" customHeight="1" thickBot="1" x14ac:dyDescent="0.25">
      <c r="B111" s="742" t="s">
        <v>109</v>
      </c>
      <c r="C111" s="743"/>
      <c r="D111" s="54">
        <v>54</v>
      </c>
      <c r="E111" s="55">
        <v>174</v>
      </c>
      <c r="F111" s="49">
        <f t="shared" si="115"/>
        <v>228</v>
      </c>
      <c r="G111" s="672"/>
      <c r="H111" s="673"/>
      <c r="I111" s="48">
        <v>158</v>
      </c>
      <c r="J111" s="51">
        <f t="shared" si="116"/>
        <v>212</v>
      </c>
      <c r="K111" s="672"/>
      <c r="L111" s="673"/>
      <c r="M111" s="48">
        <v>197</v>
      </c>
      <c r="N111" s="51">
        <f t="shared" si="117"/>
        <v>251</v>
      </c>
      <c r="O111" s="672"/>
      <c r="P111" s="673"/>
      <c r="Q111" s="48">
        <v>113</v>
      </c>
      <c r="R111" s="49">
        <f t="shared" si="118"/>
        <v>167</v>
      </c>
      <c r="S111" s="672"/>
      <c r="T111" s="673"/>
      <c r="U111" s="48">
        <v>140</v>
      </c>
      <c r="V111" s="49">
        <f t="shared" si="119"/>
        <v>194</v>
      </c>
      <c r="W111" s="672"/>
      <c r="X111" s="673"/>
      <c r="Y111" s="57">
        <f t="shared" si="98"/>
        <v>1052</v>
      </c>
      <c r="Z111" s="56">
        <f>E111+I111+M111+Q111+U111</f>
        <v>782</v>
      </c>
      <c r="AA111" s="58">
        <f>AVERAGE(F111,J111,N111,R111,V111)</f>
        <v>210.4</v>
      </c>
      <c r="AB111" s="59">
        <f>AVERAGE(F111,J111,N111,R111,V111)-D111</f>
        <v>156.4</v>
      </c>
      <c r="AC111" s="665"/>
    </row>
    <row r="112" spans="2:29" s="46" customFormat="1" ht="48.75" customHeight="1" x14ac:dyDescent="0.2">
      <c r="B112" s="740" t="s">
        <v>22</v>
      </c>
      <c r="C112" s="741"/>
      <c r="D112" s="67">
        <f>SUM(D113:D115)</f>
        <v>180</v>
      </c>
      <c r="E112" s="34">
        <f>SUM(E113:E115)</f>
        <v>309</v>
      </c>
      <c r="F112" s="61">
        <f>SUM(F113:F115)</f>
        <v>489</v>
      </c>
      <c r="G112" s="61">
        <f>F92</f>
        <v>526</v>
      </c>
      <c r="H112" s="40" t="str">
        <f>B92</f>
        <v>Estonian Cell</v>
      </c>
      <c r="I112" s="62">
        <f>SUM(I113:I115)</f>
        <v>295</v>
      </c>
      <c r="J112" s="61">
        <f>SUM(J113:J115)</f>
        <v>475</v>
      </c>
      <c r="K112" s="61">
        <f>J100</f>
        <v>502</v>
      </c>
      <c r="L112" s="40" t="str">
        <f>B100</f>
        <v>Baltic Tank</v>
      </c>
      <c r="M112" s="42">
        <f>SUM(M113:M115)</f>
        <v>307</v>
      </c>
      <c r="N112" s="63">
        <f>SUM(N113:N115)</f>
        <v>487</v>
      </c>
      <c r="O112" s="61">
        <f>N108</f>
        <v>543</v>
      </c>
      <c r="P112" s="40" t="str">
        <f>B108</f>
        <v>LVRKK</v>
      </c>
      <c r="Q112" s="41">
        <f>SUM(Q113:Q115)</f>
        <v>359</v>
      </c>
      <c r="R112" s="63">
        <f>SUM(R113:R115)</f>
        <v>539</v>
      </c>
      <c r="S112" s="61">
        <f>R96</f>
        <v>596</v>
      </c>
      <c r="T112" s="40" t="str">
        <f>B96</f>
        <v xml:space="preserve">Malm&amp;Ko </v>
      </c>
      <c r="U112" s="41">
        <f>SUM(U113:U115)</f>
        <v>310</v>
      </c>
      <c r="V112" s="63">
        <f>SUM(V113:V115)</f>
        <v>490</v>
      </c>
      <c r="W112" s="61">
        <f>V104</f>
        <v>510</v>
      </c>
      <c r="X112" s="40" t="str">
        <f>B104</f>
        <v>Jeld-Wen</v>
      </c>
      <c r="Y112" s="43">
        <f t="shared" si="98"/>
        <v>2480</v>
      </c>
      <c r="Z112" s="41">
        <f>SUM(Z113:Z115)</f>
        <v>1580</v>
      </c>
      <c r="AA112" s="64">
        <f>AVERAGE(AA113,AA114,AA115)</f>
        <v>165.33333333333334</v>
      </c>
      <c r="AB112" s="45">
        <f>AVERAGE(AB113,AB114,AB115)</f>
        <v>105.33333333333333</v>
      </c>
      <c r="AC112" s="663">
        <f>G113+K113+O113+S113+W113</f>
        <v>0</v>
      </c>
    </row>
    <row r="113" spans="2:29" s="46" customFormat="1" ht="15.75" customHeight="1" x14ac:dyDescent="0.2">
      <c r="B113" s="666" t="s">
        <v>185</v>
      </c>
      <c r="C113" s="667"/>
      <c r="D113" s="47">
        <v>60</v>
      </c>
      <c r="E113" s="48">
        <v>96</v>
      </c>
      <c r="F113" s="49">
        <f>E113+D113</f>
        <v>156</v>
      </c>
      <c r="G113" s="668">
        <v>0</v>
      </c>
      <c r="H113" s="669"/>
      <c r="I113" s="50">
        <v>109</v>
      </c>
      <c r="J113" s="51">
        <f>I113+D113</f>
        <v>169</v>
      </c>
      <c r="K113" s="668">
        <v>0</v>
      </c>
      <c r="L113" s="669"/>
      <c r="M113" s="50">
        <v>124</v>
      </c>
      <c r="N113" s="51">
        <f>M113+D113</f>
        <v>184</v>
      </c>
      <c r="O113" s="668">
        <v>0</v>
      </c>
      <c r="P113" s="669"/>
      <c r="Q113" s="50">
        <v>115</v>
      </c>
      <c r="R113" s="49">
        <f>Q113+D113</f>
        <v>175</v>
      </c>
      <c r="S113" s="668">
        <v>0</v>
      </c>
      <c r="T113" s="669"/>
      <c r="U113" s="50">
        <v>101</v>
      </c>
      <c r="V113" s="49">
        <f>U113+D113</f>
        <v>161</v>
      </c>
      <c r="W113" s="668">
        <v>0</v>
      </c>
      <c r="X113" s="669"/>
      <c r="Y113" s="51">
        <f t="shared" si="98"/>
        <v>845</v>
      </c>
      <c r="Z113" s="50">
        <f>E113+I113+M113+Q113+U113</f>
        <v>545</v>
      </c>
      <c r="AA113" s="52">
        <f>AVERAGE(F113,J113,N113,R113,V113)</f>
        <v>169</v>
      </c>
      <c r="AB113" s="53">
        <f>AVERAGE(F113,J113,N113,R113,V113)-D113</f>
        <v>109</v>
      </c>
      <c r="AC113" s="664"/>
    </row>
    <row r="114" spans="2:29" s="46" customFormat="1" ht="15.75" customHeight="1" x14ac:dyDescent="0.2">
      <c r="B114" s="674" t="s">
        <v>84</v>
      </c>
      <c r="C114" s="675"/>
      <c r="D114" s="47">
        <v>60</v>
      </c>
      <c r="E114" s="48">
        <v>113</v>
      </c>
      <c r="F114" s="49">
        <f t="shared" ref="F114:F115" si="120">E114+D114</f>
        <v>173</v>
      </c>
      <c r="G114" s="670"/>
      <c r="H114" s="671"/>
      <c r="I114" s="48">
        <v>89</v>
      </c>
      <c r="J114" s="51">
        <f t="shared" ref="J114:J115" si="121">I114+D114</f>
        <v>149</v>
      </c>
      <c r="K114" s="670"/>
      <c r="L114" s="671"/>
      <c r="M114" s="48">
        <v>91</v>
      </c>
      <c r="N114" s="51">
        <f t="shared" ref="N114:N115" si="122">M114+D114</f>
        <v>151</v>
      </c>
      <c r="O114" s="670"/>
      <c r="P114" s="671"/>
      <c r="Q114" s="48">
        <v>150</v>
      </c>
      <c r="R114" s="49">
        <f t="shared" ref="R114:R115" si="123">Q114+D114</f>
        <v>210</v>
      </c>
      <c r="S114" s="670"/>
      <c r="T114" s="671"/>
      <c r="U114" s="48">
        <v>130</v>
      </c>
      <c r="V114" s="49">
        <f t="shared" ref="V114:V115" si="124">U114+D114</f>
        <v>190</v>
      </c>
      <c r="W114" s="670"/>
      <c r="X114" s="671"/>
      <c r="Y114" s="51">
        <f t="shared" si="98"/>
        <v>873</v>
      </c>
      <c r="Z114" s="50">
        <f>E114+I114+M114+Q114+U114</f>
        <v>573</v>
      </c>
      <c r="AA114" s="52">
        <f>AVERAGE(F114,J114,N114,R114,V114)</f>
        <v>174.6</v>
      </c>
      <c r="AB114" s="53">
        <f>AVERAGE(F114,J114,N114,R114,V114)-D114</f>
        <v>114.6</v>
      </c>
      <c r="AC114" s="664"/>
    </row>
    <row r="115" spans="2:29" s="46" customFormat="1" ht="16.5" customHeight="1" thickBot="1" x14ac:dyDescent="0.25">
      <c r="B115" s="736" t="s">
        <v>23</v>
      </c>
      <c r="C115" s="737"/>
      <c r="D115" s="68">
        <v>60</v>
      </c>
      <c r="E115" s="55">
        <v>100</v>
      </c>
      <c r="F115" s="49">
        <f t="shared" si="120"/>
        <v>160</v>
      </c>
      <c r="G115" s="672"/>
      <c r="H115" s="673"/>
      <c r="I115" s="55">
        <v>97</v>
      </c>
      <c r="J115" s="51">
        <f t="shared" si="121"/>
        <v>157</v>
      </c>
      <c r="K115" s="672"/>
      <c r="L115" s="673"/>
      <c r="M115" s="55">
        <v>92</v>
      </c>
      <c r="N115" s="51">
        <f t="shared" si="122"/>
        <v>152</v>
      </c>
      <c r="O115" s="672"/>
      <c r="P115" s="673"/>
      <c r="Q115" s="55">
        <v>94</v>
      </c>
      <c r="R115" s="49">
        <f t="shared" si="123"/>
        <v>154</v>
      </c>
      <c r="S115" s="672"/>
      <c r="T115" s="673"/>
      <c r="U115" s="55">
        <v>79</v>
      </c>
      <c r="V115" s="49">
        <f t="shared" si="124"/>
        <v>139</v>
      </c>
      <c r="W115" s="672"/>
      <c r="X115" s="673"/>
      <c r="Y115" s="57">
        <f t="shared" si="98"/>
        <v>762</v>
      </c>
      <c r="Z115" s="56">
        <f>E115+I115+M115+Q115+U115</f>
        <v>462</v>
      </c>
      <c r="AA115" s="58">
        <f>AVERAGE(F115,J115,N115,R115,V115)</f>
        <v>152.4</v>
      </c>
      <c r="AB115" s="59">
        <f>AVERAGE(F115,J115,N115,R115,V115)-D115</f>
        <v>92.4</v>
      </c>
      <c r="AC115" s="665"/>
    </row>
    <row r="116" spans="2:29" s="46" customFormat="1" ht="105.75" customHeight="1" x14ac:dyDescent="0.25">
      <c r="B116" s="1"/>
      <c r="C116" s="1"/>
      <c r="D116" s="1"/>
      <c r="E116" s="69"/>
      <c r="F116" s="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69"/>
    </row>
  </sheetData>
  <mergeCells count="285">
    <mergeCell ref="B54:C54"/>
    <mergeCell ref="AC54:AC57"/>
    <mergeCell ref="B55:C55"/>
    <mergeCell ref="G55:H57"/>
    <mergeCell ref="K55:L57"/>
    <mergeCell ref="O55:P57"/>
    <mergeCell ref="S55:T57"/>
    <mergeCell ref="W55:X57"/>
    <mergeCell ref="B56:C56"/>
    <mergeCell ref="B57:C57"/>
    <mergeCell ref="AC46:AC49"/>
    <mergeCell ref="G47:H49"/>
    <mergeCell ref="K47:L49"/>
    <mergeCell ref="O47:P49"/>
    <mergeCell ref="S47:T49"/>
    <mergeCell ref="W47:X49"/>
    <mergeCell ref="B48:C48"/>
    <mergeCell ref="B50:C50"/>
    <mergeCell ref="AC50:AC53"/>
    <mergeCell ref="B51:C51"/>
    <mergeCell ref="G51:H53"/>
    <mergeCell ref="K51:L53"/>
    <mergeCell ref="O51:P53"/>
    <mergeCell ref="S51:T53"/>
    <mergeCell ref="W51:X53"/>
    <mergeCell ref="B52:C52"/>
    <mergeCell ref="B53:C53"/>
    <mergeCell ref="B46:C46"/>
    <mergeCell ref="B47:C47"/>
    <mergeCell ref="B49:C49"/>
    <mergeCell ref="B42:C42"/>
    <mergeCell ref="AC42:AC45"/>
    <mergeCell ref="B43:C43"/>
    <mergeCell ref="G43:H45"/>
    <mergeCell ref="K43:L45"/>
    <mergeCell ref="O43:P45"/>
    <mergeCell ref="S43:T45"/>
    <mergeCell ref="W43:X45"/>
    <mergeCell ref="B44:C44"/>
    <mergeCell ref="B45:C45"/>
    <mergeCell ref="B38:C38"/>
    <mergeCell ref="AC38:AC41"/>
    <mergeCell ref="B39:C39"/>
    <mergeCell ref="G39:H41"/>
    <mergeCell ref="K39:L41"/>
    <mergeCell ref="O39:P41"/>
    <mergeCell ref="S39:T41"/>
    <mergeCell ref="W39:X41"/>
    <mergeCell ref="B40:C40"/>
    <mergeCell ref="B41:C41"/>
    <mergeCell ref="B34:C34"/>
    <mergeCell ref="AC34:AC37"/>
    <mergeCell ref="B35:C35"/>
    <mergeCell ref="G35:H37"/>
    <mergeCell ref="K35:L37"/>
    <mergeCell ref="O35:P37"/>
    <mergeCell ref="S35:T37"/>
    <mergeCell ref="W35:X37"/>
    <mergeCell ref="B36:C36"/>
    <mergeCell ref="B37:C37"/>
    <mergeCell ref="B32:C32"/>
    <mergeCell ref="G32:H32"/>
    <mergeCell ref="K32:L32"/>
    <mergeCell ref="O32:P32"/>
    <mergeCell ref="S32:T32"/>
    <mergeCell ref="W32:X32"/>
    <mergeCell ref="B33:C33"/>
    <mergeCell ref="G33:H33"/>
    <mergeCell ref="K33:L33"/>
    <mergeCell ref="O33:P33"/>
    <mergeCell ref="S33:T33"/>
    <mergeCell ref="W33:X33"/>
    <mergeCell ref="B115:C115"/>
    <mergeCell ref="B111:C111"/>
    <mergeCell ref="B112:C112"/>
    <mergeCell ref="AC112:AC115"/>
    <mergeCell ref="B113:C113"/>
    <mergeCell ref="G113:H115"/>
    <mergeCell ref="K113:L115"/>
    <mergeCell ref="O113:P115"/>
    <mergeCell ref="S113:T115"/>
    <mergeCell ref="W113:X115"/>
    <mergeCell ref="B114:C114"/>
    <mergeCell ref="B108:C108"/>
    <mergeCell ref="AC108:AC111"/>
    <mergeCell ref="B109:C109"/>
    <mergeCell ref="G109:H111"/>
    <mergeCell ref="K109:L111"/>
    <mergeCell ref="O109:P111"/>
    <mergeCell ref="S109:T111"/>
    <mergeCell ref="W109:X111"/>
    <mergeCell ref="B110:C110"/>
    <mergeCell ref="B104:C104"/>
    <mergeCell ref="AC104:AC107"/>
    <mergeCell ref="B105:C105"/>
    <mergeCell ref="G105:H107"/>
    <mergeCell ref="K105:L107"/>
    <mergeCell ref="O105:P107"/>
    <mergeCell ref="S105:T107"/>
    <mergeCell ref="W105:X107"/>
    <mergeCell ref="B106:C106"/>
    <mergeCell ref="B107:C107"/>
    <mergeCell ref="AC92:AC95"/>
    <mergeCell ref="G93:H95"/>
    <mergeCell ref="K93:L95"/>
    <mergeCell ref="O93:P95"/>
    <mergeCell ref="S93:T95"/>
    <mergeCell ref="W93:X95"/>
    <mergeCell ref="B99:C99"/>
    <mergeCell ref="B100:C100"/>
    <mergeCell ref="AC100:AC103"/>
    <mergeCell ref="B101:C101"/>
    <mergeCell ref="G101:H103"/>
    <mergeCell ref="K101:L103"/>
    <mergeCell ref="O101:P103"/>
    <mergeCell ref="S101:T103"/>
    <mergeCell ref="W101:X103"/>
    <mergeCell ref="B102:C102"/>
    <mergeCell ref="B103:C103"/>
    <mergeCell ref="B96:C96"/>
    <mergeCell ref="AC96:AC99"/>
    <mergeCell ref="B97:C97"/>
    <mergeCell ref="G97:H99"/>
    <mergeCell ref="K97:L99"/>
    <mergeCell ref="O97:P99"/>
    <mergeCell ref="S97:T99"/>
    <mergeCell ref="B94:C94"/>
    <mergeCell ref="K61:L61"/>
    <mergeCell ref="W97:X99"/>
    <mergeCell ref="B98:C98"/>
    <mergeCell ref="W91:X91"/>
    <mergeCell ref="B90:C90"/>
    <mergeCell ref="G90:H90"/>
    <mergeCell ref="K90:L90"/>
    <mergeCell ref="O90:P90"/>
    <mergeCell ref="S90:T90"/>
    <mergeCell ref="W90:X90"/>
    <mergeCell ref="B91:C91"/>
    <mergeCell ref="G91:H91"/>
    <mergeCell ref="K91:L91"/>
    <mergeCell ref="O91:P91"/>
    <mergeCell ref="S91:T91"/>
    <mergeCell ref="B92:C92"/>
    <mergeCell ref="B93:C93"/>
    <mergeCell ref="B95:C95"/>
    <mergeCell ref="O61:P61"/>
    <mergeCell ref="S61:T61"/>
    <mergeCell ref="W61:X61"/>
    <mergeCell ref="B62:C62"/>
    <mergeCell ref="G62:H62"/>
    <mergeCell ref="K62:L62"/>
    <mergeCell ref="O62:P62"/>
    <mergeCell ref="S62:T62"/>
    <mergeCell ref="W62:X62"/>
    <mergeCell ref="B61:C61"/>
    <mergeCell ref="G61:H61"/>
    <mergeCell ref="AC63:AC66"/>
    <mergeCell ref="B64:C64"/>
    <mergeCell ref="G64:H66"/>
    <mergeCell ref="K64:L66"/>
    <mergeCell ref="O64:P66"/>
    <mergeCell ref="S64:T66"/>
    <mergeCell ref="W64:X66"/>
    <mergeCell ref="B65:C65"/>
    <mergeCell ref="B66:C66"/>
    <mergeCell ref="B63:C63"/>
    <mergeCell ref="AC67:AC70"/>
    <mergeCell ref="B68:C68"/>
    <mergeCell ref="G68:H70"/>
    <mergeCell ref="K68:L70"/>
    <mergeCell ref="O68:P70"/>
    <mergeCell ref="S68:T70"/>
    <mergeCell ref="W68:X70"/>
    <mergeCell ref="B69:C69"/>
    <mergeCell ref="B70:C70"/>
    <mergeCell ref="B67:C67"/>
    <mergeCell ref="AC75:AC78"/>
    <mergeCell ref="G76:H78"/>
    <mergeCell ref="K76:L78"/>
    <mergeCell ref="O76:P78"/>
    <mergeCell ref="S76:T78"/>
    <mergeCell ref="W76:X78"/>
    <mergeCell ref="B77:C77"/>
    <mergeCell ref="AC71:AC74"/>
    <mergeCell ref="B72:C72"/>
    <mergeCell ref="G72:H74"/>
    <mergeCell ref="K72:L74"/>
    <mergeCell ref="O72:P74"/>
    <mergeCell ref="S72:T74"/>
    <mergeCell ref="W72:X74"/>
    <mergeCell ref="B73:C73"/>
    <mergeCell ref="B74:C74"/>
    <mergeCell ref="B71:C71"/>
    <mergeCell ref="AC79:AC82"/>
    <mergeCell ref="B80:C80"/>
    <mergeCell ref="G80:H82"/>
    <mergeCell ref="K80:L82"/>
    <mergeCell ref="O80:P82"/>
    <mergeCell ref="S80:T82"/>
    <mergeCell ref="W80:X82"/>
    <mergeCell ref="B81:C81"/>
    <mergeCell ref="B82:C82"/>
    <mergeCell ref="B79:C79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83:C83"/>
    <mergeCell ref="B3:C3"/>
    <mergeCell ref="G3:H3"/>
    <mergeCell ref="K3:L3"/>
    <mergeCell ref="O3:P3"/>
    <mergeCell ref="S3:T3"/>
    <mergeCell ref="W3:X3"/>
    <mergeCell ref="B4:C4"/>
    <mergeCell ref="G4:H4"/>
    <mergeCell ref="K4:L4"/>
    <mergeCell ref="O4:P4"/>
    <mergeCell ref="S4:T4"/>
    <mergeCell ref="W4:X4"/>
    <mergeCell ref="B5:C5"/>
    <mergeCell ref="AC5:AC8"/>
    <mergeCell ref="B6:C6"/>
    <mergeCell ref="G6:H8"/>
    <mergeCell ref="K6:L8"/>
    <mergeCell ref="O6:P8"/>
    <mergeCell ref="S6:T8"/>
    <mergeCell ref="W6:X8"/>
    <mergeCell ref="B7:C7"/>
    <mergeCell ref="B8:C8"/>
    <mergeCell ref="B9:C9"/>
    <mergeCell ref="AC9:AC12"/>
    <mergeCell ref="B10:C10"/>
    <mergeCell ref="G10:H12"/>
    <mergeCell ref="K10:L12"/>
    <mergeCell ref="O10:P12"/>
    <mergeCell ref="S10:T12"/>
    <mergeCell ref="W10:X12"/>
    <mergeCell ref="B11:C11"/>
    <mergeCell ref="B12:C12"/>
    <mergeCell ref="B13:C13"/>
    <mergeCell ref="AC13:AC16"/>
    <mergeCell ref="B14:C14"/>
    <mergeCell ref="G14:H16"/>
    <mergeCell ref="K14:L16"/>
    <mergeCell ref="O14:P16"/>
    <mergeCell ref="S14:T16"/>
    <mergeCell ref="W14:X16"/>
    <mergeCell ref="B15:C15"/>
    <mergeCell ref="B16:C16"/>
    <mergeCell ref="B17:C17"/>
    <mergeCell ref="AC17:AC20"/>
    <mergeCell ref="B18:C18"/>
    <mergeCell ref="G18:H20"/>
    <mergeCell ref="K18:L20"/>
    <mergeCell ref="O18:P20"/>
    <mergeCell ref="S18:T20"/>
    <mergeCell ref="W18:X20"/>
    <mergeCell ref="B19:C19"/>
    <mergeCell ref="B20:C20"/>
    <mergeCell ref="B21:C21"/>
    <mergeCell ref="AC21:AC24"/>
    <mergeCell ref="B22:C22"/>
    <mergeCell ref="G22:H24"/>
    <mergeCell ref="K22:L24"/>
    <mergeCell ref="O22:P24"/>
    <mergeCell ref="S22:T24"/>
    <mergeCell ref="W22:X24"/>
    <mergeCell ref="B23:C23"/>
    <mergeCell ref="B24:C24"/>
    <mergeCell ref="B25:C25"/>
    <mergeCell ref="AC25:AC28"/>
    <mergeCell ref="B26:C26"/>
    <mergeCell ref="G26:H28"/>
    <mergeCell ref="K26:L28"/>
    <mergeCell ref="O26:P28"/>
    <mergeCell ref="S26:T28"/>
    <mergeCell ref="W26:X28"/>
    <mergeCell ref="B27:C27"/>
    <mergeCell ref="B28:C28"/>
  </mergeCells>
  <conditionalFormatting sqref="D92:D94 D96:D98 D100:D102 D108:D110 D112:D114 D104:D106">
    <cfRule type="cellIs" dxfId="689" priority="282" stopIfTrue="1" operator="between">
      <formula>200</formula>
      <formula>300</formula>
    </cfRule>
  </conditionalFormatting>
  <conditionalFormatting sqref="AB89:AB91">
    <cfRule type="cellIs" dxfId="688" priority="283" stopIfTrue="1" operator="between">
      <formula>200</formula>
      <formula>300</formula>
    </cfRule>
  </conditionalFormatting>
  <conditionalFormatting sqref="X92 K112:K113 T92 W112:W113 P92 S112:S113 L92 O112:O113 H92 G112:G113 X96 W96:W97 T96 S96:S97 P96 O96:O97 L96 K96:K97 H96 G96:G97 X100 W100:W101 T100 S100:S101 P100 O100:O101 L100 K100:K101 H100 G100:G101 X104 W104:W105 T104 S104:S105 P104 O104:O105 L104 K104:K105 H104 G104:G105 X108 W108:W109 T108 S108:S109 P108 O109 L108 K108:K109 H108 G108:G109 X112 T112 P112 L112 H112 E93:E95 F92:G93 M92:M115 N92:O93 U92:U115 V92:W93 I92:I115 J92:K93 Q92:Q115 R92:S93 F100 F104 F108 F112 J100 J112 Y92:AB115 N100 N112 R100 R112 V100 V112 E97:E99 E101:E103 E105:E107 E109:E111 E113:E115 J104 N104 R104 V104 F94:F96 J94:J96 J108 N94:N96 R94:R96 V94:V96">
    <cfRule type="cellIs" dxfId="687" priority="284" stopIfTrue="1" operator="between">
      <formula>200</formula>
      <formula>300</formula>
    </cfRule>
  </conditionalFormatting>
  <conditionalFormatting sqref="E96">
    <cfRule type="cellIs" dxfId="686" priority="280" stopIfTrue="1" operator="between">
      <formula>200</formula>
      <formula>300</formula>
    </cfRule>
  </conditionalFormatting>
  <conditionalFormatting sqref="E92">
    <cfRule type="cellIs" dxfId="685" priority="281" stopIfTrue="1" operator="between">
      <formula>200</formula>
      <formula>300</formula>
    </cfRule>
  </conditionalFormatting>
  <conditionalFormatting sqref="E100">
    <cfRule type="cellIs" dxfId="684" priority="279" stopIfTrue="1" operator="between">
      <formula>200</formula>
      <formula>300</formula>
    </cfRule>
  </conditionalFormatting>
  <conditionalFormatting sqref="E104">
    <cfRule type="cellIs" dxfId="683" priority="278" stopIfTrue="1" operator="between">
      <formula>200</formula>
      <formula>300</formula>
    </cfRule>
  </conditionalFormatting>
  <conditionalFormatting sqref="E108">
    <cfRule type="cellIs" dxfId="682" priority="277" stopIfTrue="1" operator="between">
      <formula>200</formula>
      <formula>300</formula>
    </cfRule>
  </conditionalFormatting>
  <conditionalFormatting sqref="E112">
    <cfRule type="cellIs" dxfId="681" priority="276" stopIfTrue="1" operator="between">
      <formula>200</formula>
      <formula>300</formula>
    </cfRule>
  </conditionalFormatting>
  <conditionalFormatting sqref="O108">
    <cfRule type="cellIs" dxfId="680" priority="170" stopIfTrue="1" operator="between">
      <formula>200</formula>
      <formula>300</formula>
    </cfRule>
  </conditionalFormatting>
  <conditionalFormatting sqref="F97:F99">
    <cfRule type="cellIs" dxfId="679" priority="169" stopIfTrue="1" operator="between">
      <formula>200</formula>
      <formula>300</formula>
    </cfRule>
  </conditionalFormatting>
  <conditionalFormatting sqref="F101:F103">
    <cfRule type="cellIs" dxfId="678" priority="168" stopIfTrue="1" operator="between">
      <formula>200</formula>
      <formula>300</formula>
    </cfRule>
  </conditionalFormatting>
  <conditionalFormatting sqref="F105:F107">
    <cfRule type="cellIs" dxfId="677" priority="167" stopIfTrue="1" operator="between">
      <formula>200</formula>
      <formula>300</formula>
    </cfRule>
  </conditionalFormatting>
  <conditionalFormatting sqref="F109:F111">
    <cfRule type="cellIs" dxfId="676" priority="166" stopIfTrue="1" operator="between">
      <formula>200</formula>
      <formula>300</formula>
    </cfRule>
  </conditionalFormatting>
  <conditionalFormatting sqref="F113:F115">
    <cfRule type="cellIs" dxfId="675" priority="165" stopIfTrue="1" operator="between">
      <formula>200</formula>
      <formula>300</formula>
    </cfRule>
  </conditionalFormatting>
  <conditionalFormatting sqref="J97:J99">
    <cfRule type="cellIs" dxfId="674" priority="164" stopIfTrue="1" operator="between">
      <formula>200</formula>
      <formula>300</formula>
    </cfRule>
  </conditionalFormatting>
  <conditionalFormatting sqref="J101:J103">
    <cfRule type="cellIs" dxfId="673" priority="163" stopIfTrue="1" operator="between">
      <formula>200</formula>
      <formula>300</formula>
    </cfRule>
  </conditionalFormatting>
  <conditionalFormatting sqref="J105:J107">
    <cfRule type="cellIs" dxfId="672" priority="162" stopIfTrue="1" operator="between">
      <formula>200</formula>
      <formula>300</formula>
    </cfRule>
  </conditionalFormatting>
  <conditionalFormatting sqref="J109:J111">
    <cfRule type="cellIs" dxfId="671" priority="161" stopIfTrue="1" operator="between">
      <formula>200</formula>
      <formula>300</formula>
    </cfRule>
  </conditionalFormatting>
  <conditionalFormatting sqref="J113:J115">
    <cfRule type="cellIs" dxfId="670" priority="160" stopIfTrue="1" operator="between">
      <formula>200</formula>
      <formula>300</formula>
    </cfRule>
  </conditionalFormatting>
  <conditionalFormatting sqref="N97:N99">
    <cfRule type="cellIs" dxfId="669" priority="159" stopIfTrue="1" operator="between">
      <formula>200</formula>
      <formula>300</formula>
    </cfRule>
  </conditionalFormatting>
  <conditionalFormatting sqref="N101:N103">
    <cfRule type="cellIs" dxfId="668" priority="158" stopIfTrue="1" operator="between">
      <formula>200</formula>
      <formula>300</formula>
    </cfRule>
  </conditionalFormatting>
  <conditionalFormatting sqref="N105:N107">
    <cfRule type="cellIs" dxfId="667" priority="157" stopIfTrue="1" operator="between">
      <formula>200</formula>
      <formula>300</formula>
    </cfRule>
  </conditionalFormatting>
  <conditionalFormatting sqref="N109:N111">
    <cfRule type="cellIs" dxfId="666" priority="156" stopIfTrue="1" operator="between">
      <formula>200</formula>
      <formula>300</formula>
    </cfRule>
  </conditionalFormatting>
  <conditionalFormatting sqref="N113:N115">
    <cfRule type="cellIs" dxfId="665" priority="155" stopIfTrue="1" operator="between">
      <formula>200</formula>
      <formula>300</formula>
    </cfRule>
  </conditionalFormatting>
  <conditionalFormatting sqref="N108">
    <cfRule type="cellIs" dxfId="664" priority="154" stopIfTrue="1" operator="between">
      <formula>200</formula>
      <formula>300</formula>
    </cfRule>
  </conditionalFormatting>
  <conditionalFormatting sqref="R113:R115 R109:R111 R105:R107 R101:R103 R97:R99">
    <cfRule type="cellIs" dxfId="663" priority="153" stopIfTrue="1" operator="between">
      <formula>200</formula>
      <formula>300</formula>
    </cfRule>
  </conditionalFormatting>
  <conditionalFormatting sqref="R108">
    <cfRule type="cellIs" dxfId="662" priority="152" stopIfTrue="1" operator="between">
      <formula>200</formula>
      <formula>300</formula>
    </cfRule>
  </conditionalFormatting>
  <conditionalFormatting sqref="V108">
    <cfRule type="cellIs" dxfId="661" priority="151" stopIfTrue="1" operator="between">
      <formula>200</formula>
      <formula>300</formula>
    </cfRule>
  </conditionalFormatting>
  <conditionalFormatting sqref="V113:V115 V109:V111 V105:V107 V101:V103 V97:V99">
    <cfRule type="cellIs" dxfId="660" priority="150" stopIfTrue="1" operator="between">
      <formula>200</formula>
      <formula>300</formula>
    </cfRule>
  </conditionalFormatting>
  <conditionalFormatting sqref="D63:D65 D67:D69 D71:D73 D80:D81 D83:D85 D75:D77">
    <cfRule type="cellIs" dxfId="659" priority="147" stopIfTrue="1" operator="between">
      <formula>200</formula>
      <formula>300</formula>
    </cfRule>
  </conditionalFormatting>
  <conditionalFormatting sqref="AB60:AB62">
    <cfRule type="cellIs" dxfId="658" priority="148" stopIfTrue="1" operator="between">
      <formula>200</formula>
      <formula>300</formula>
    </cfRule>
  </conditionalFormatting>
  <conditionalFormatting sqref="X63 K83:K84 T63 W83:W84 P63 S83:S84 L63 O83:O84 H63 G83:G84 X67 W67:W68 T67 S67:S68 P67 O67:O68 L67 K67:K68 H67 G67:G68 X71 W71:W72 T71 S71:S72 P71 O71:O72 L71 K71:K72 H71 G71:G72 X75 W75:W76 T75 S75:S76 P75 O75:O76 L75 K75:K76 H75 G75:G76 X79 W79:W80 T79 S79:S80 P79 O80 L79 K79:K80 H79 G79:G80 X83 T83 P83 L83 H83 E64:E66 F63:G64 M63:M87 N63:O64 U63:U87 V63:W64 I63:I87 J63:K64 Q63:Q87 R63:S64 F71 F75 F83 J71 J83 Y63:AB87 N71 N83 R71 R83 V71 V83 E68:E70 E72:E74 E76:E78 E80:E82 E84:E87 J75 N75 R75 V75 F65:F67 J65:J67 N65:N67 R65:R67 V65:V67">
    <cfRule type="cellIs" dxfId="657" priority="149" stopIfTrue="1" operator="between">
      <formula>200</formula>
      <formula>300</formula>
    </cfRule>
  </conditionalFormatting>
  <conditionalFormatting sqref="E67">
    <cfRule type="cellIs" dxfId="656" priority="145" stopIfTrue="1" operator="between">
      <formula>200</formula>
      <formula>300</formula>
    </cfRule>
  </conditionalFormatting>
  <conditionalFormatting sqref="E63">
    <cfRule type="cellIs" dxfId="655" priority="146" stopIfTrue="1" operator="between">
      <formula>200</formula>
      <formula>300</formula>
    </cfRule>
  </conditionalFormatting>
  <conditionalFormatting sqref="E71">
    <cfRule type="cellIs" dxfId="654" priority="144" stopIfTrue="1" operator="between">
      <formula>200</formula>
      <formula>300</formula>
    </cfRule>
  </conditionalFormatting>
  <conditionalFormatting sqref="E75">
    <cfRule type="cellIs" dxfId="653" priority="143" stopIfTrue="1" operator="between">
      <formula>200</formula>
      <formula>300</formula>
    </cfRule>
  </conditionalFormatting>
  <conditionalFormatting sqref="F87">
    <cfRule type="cellIs" dxfId="652" priority="135" stopIfTrue="1" operator="between">
      <formula>200</formula>
      <formula>300</formula>
    </cfRule>
  </conditionalFormatting>
  <conditionalFormatting sqref="E83">
    <cfRule type="cellIs" dxfId="651" priority="141" stopIfTrue="1" operator="between">
      <formula>200</formula>
      <formula>300</formula>
    </cfRule>
  </conditionalFormatting>
  <conditionalFormatting sqref="O79">
    <cfRule type="cellIs" dxfId="650" priority="140" stopIfTrue="1" operator="between">
      <formula>200</formula>
      <formula>300</formula>
    </cfRule>
  </conditionalFormatting>
  <conditionalFormatting sqref="J87">
    <cfRule type="cellIs" dxfId="649" priority="130" stopIfTrue="1" operator="between">
      <formula>200</formula>
      <formula>300</formula>
    </cfRule>
  </conditionalFormatting>
  <conditionalFormatting sqref="N87">
    <cfRule type="cellIs" dxfId="648" priority="125" stopIfTrue="1" operator="between">
      <formula>200</formula>
      <formula>300</formula>
    </cfRule>
  </conditionalFormatting>
  <conditionalFormatting sqref="R87">
    <cfRule type="cellIs" dxfId="647" priority="123" stopIfTrue="1" operator="between">
      <formula>200</formula>
      <formula>300</formula>
    </cfRule>
  </conditionalFormatting>
  <conditionalFormatting sqref="F79">
    <cfRule type="cellIs" dxfId="646" priority="119" stopIfTrue="1" operator="between">
      <formula>200</formula>
      <formula>300</formula>
    </cfRule>
  </conditionalFormatting>
  <conditionalFormatting sqref="V87">
    <cfRule type="cellIs" dxfId="645" priority="120" stopIfTrue="1" operator="between">
      <formula>200</formula>
      <formula>300</formula>
    </cfRule>
  </conditionalFormatting>
  <conditionalFormatting sqref="D79">
    <cfRule type="cellIs" dxfId="644" priority="118" stopIfTrue="1" operator="between">
      <formula>200</formula>
      <formula>300</formula>
    </cfRule>
  </conditionalFormatting>
  <conditionalFormatting sqref="E79">
    <cfRule type="cellIs" dxfId="643" priority="117" stopIfTrue="1" operator="between">
      <formula>200</formula>
      <formula>300</formula>
    </cfRule>
  </conditionalFormatting>
  <conditionalFormatting sqref="V79 R79 N79 J79">
    <cfRule type="cellIs" dxfId="642" priority="116" stopIfTrue="1" operator="between">
      <formula>200</formula>
      <formula>300</formula>
    </cfRule>
  </conditionalFormatting>
  <conditionalFormatting sqref="F84:F86 F80:F82 F76:F78 F72:F74 F68:F70">
    <cfRule type="cellIs" dxfId="641" priority="115" stopIfTrue="1" operator="between">
      <formula>200</formula>
      <formula>300</formula>
    </cfRule>
  </conditionalFormatting>
  <conditionalFormatting sqref="J84:J86 J80:J82 J76:J78 J72:J74 J68:J70">
    <cfRule type="cellIs" dxfId="640" priority="114" stopIfTrue="1" operator="between">
      <formula>200</formula>
      <formula>300</formula>
    </cfRule>
  </conditionalFormatting>
  <conditionalFormatting sqref="N84:N86 N80:N82 N76:N78 N72:N74 N68:N70">
    <cfRule type="cellIs" dxfId="639" priority="113" stopIfTrue="1" operator="between">
      <formula>200</formula>
      <formula>300</formula>
    </cfRule>
  </conditionalFormatting>
  <conditionalFormatting sqref="R84:R86 R80:R82 R76:R78 R72:R74 R68:R70">
    <cfRule type="cellIs" dxfId="638" priority="112" stopIfTrue="1" operator="between">
      <formula>200</formula>
      <formula>300</formula>
    </cfRule>
  </conditionalFormatting>
  <conditionalFormatting sqref="V84:V86 V80:V82 V76:V78 V72:V74 V68:V70">
    <cfRule type="cellIs" dxfId="637" priority="111" stopIfTrue="1" operator="between">
      <formula>200</formula>
      <formula>300</formula>
    </cfRule>
  </conditionalFormatting>
  <conditionalFormatting sqref="D34:D36 D38:D40 D42:D44 D51:D52 D54:D56 D46:D48">
    <cfRule type="cellIs" dxfId="636" priority="108" stopIfTrue="1" operator="between">
      <formula>200</formula>
      <formula>300</formula>
    </cfRule>
  </conditionalFormatting>
  <conditionalFormatting sqref="AB31:AB33">
    <cfRule type="cellIs" dxfId="635" priority="109" stopIfTrue="1" operator="between">
      <formula>200</formula>
      <formula>300</formula>
    </cfRule>
  </conditionalFormatting>
  <conditionalFormatting sqref="X34 K54:K55 T34 W54:W55 P34 S54:S55 L34 O54:O55 H34 G54:G55 X38 W38:W39 T38 S38:S39 P38 O38:O39 L38 K38:K39 H38 G38:G39 X42 W42:W43 T42 S42:S43 P42 O42:O43 L42 K42:K43 H42 G42:G43 X46 W46:W47 T46 S46:S47 P46 O46:O47 L46 K46:K47 H46 G46:G47 X50 W50:W51 T50 S50:S51 P50 O51 L50 K50:K51 H50 G50:G51 X54 T54 P54 L54 H54 E35:E37 F34:G35 M34:M58 N34:O35 U34:U58 V34:W35 I34:I58 J34:K35 Q34:Q58 R34:S35 F42 F46 F54 J42 J54 Y34:AB58 N42 N54 R42 R54 V42 V54 E39:E41 E43:E45 E47:E49 E51:E53 E55:E58 J46 N46 R46 V46 F36:F38 J36:J38 N36:N38 R36:R38 V36:V38">
    <cfRule type="cellIs" dxfId="634" priority="110" stopIfTrue="1" operator="between">
      <formula>200</formula>
      <formula>300</formula>
    </cfRule>
  </conditionalFormatting>
  <conditionalFormatting sqref="E38">
    <cfRule type="cellIs" dxfId="633" priority="106" stopIfTrue="1" operator="between">
      <formula>200</formula>
      <formula>300</formula>
    </cfRule>
  </conditionalFormatting>
  <conditionalFormatting sqref="E34">
    <cfRule type="cellIs" dxfId="632" priority="107" stopIfTrue="1" operator="between">
      <formula>200</formula>
      <formula>300</formula>
    </cfRule>
  </conditionalFormatting>
  <conditionalFormatting sqref="E42">
    <cfRule type="cellIs" dxfId="631" priority="105" stopIfTrue="1" operator="between">
      <formula>200</formula>
      <formula>300</formula>
    </cfRule>
  </conditionalFormatting>
  <conditionalFormatting sqref="E46">
    <cfRule type="cellIs" dxfId="630" priority="104" stopIfTrue="1" operator="between">
      <formula>200</formula>
      <formula>300</formula>
    </cfRule>
  </conditionalFormatting>
  <conditionalFormatting sqref="F58">
    <cfRule type="cellIs" dxfId="629" priority="101" stopIfTrue="1" operator="between">
      <formula>200</formula>
      <formula>300</formula>
    </cfRule>
  </conditionalFormatting>
  <conditionalFormatting sqref="E54">
    <cfRule type="cellIs" dxfId="628" priority="103" stopIfTrue="1" operator="between">
      <formula>200</formula>
      <formula>300</formula>
    </cfRule>
  </conditionalFormatting>
  <conditionalFormatting sqref="O50">
    <cfRule type="cellIs" dxfId="627" priority="102" stopIfTrue="1" operator="between">
      <formula>200</formula>
      <formula>300</formula>
    </cfRule>
  </conditionalFormatting>
  <conditionalFormatting sqref="J58">
    <cfRule type="cellIs" dxfId="626" priority="100" stopIfTrue="1" operator="between">
      <formula>200</formula>
      <formula>300</formula>
    </cfRule>
  </conditionalFormatting>
  <conditionalFormatting sqref="N58">
    <cfRule type="cellIs" dxfId="625" priority="99" stopIfTrue="1" operator="between">
      <formula>200</formula>
      <formula>300</formula>
    </cfRule>
  </conditionalFormatting>
  <conditionalFormatting sqref="R58">
    <cfRule type="cellIs" dxfId="624" priority="98" stopIfTrue="1" operator="between">
      <formula>200</formula>
      <formula>300</formula>
    </cfRule>
  </conditionalFormatting>
  <conditionalFormatting sqref="F50">
    <cfRule type="cellIs" dxfId="623" priority="96" stopIfTrue="1" operator="between">
      <formula>200</formula>
      <formula>300</formula>
    </cfRule>
  </conditionalFormatting>
  <conditionalFormatting sqref="V58">
    <cfRule type="cellIs" dxfId="622" priority="97" stopIfTrue="1" operator="between">
      <formula>200</formula>
      <formula>300</formula>
    </cfRule>
  </conditionalFormatting>
  <conditionalFormatting sqref="D50">
    <cfRule type="cellIs" dxfId="621" priority="95" stopIfTrue="1" operator="between">
      <formula>200</formula>
      <formula>300</formula>
    </cfRule>
  </conditionalFormatting>
  <conditionalFormatting sqref="E50">
    <cfRule type="cellIs" dxfId="620" priority="94" stopIfTrue="1" operator="between">
      <formula>200</formula>
      <formula>300</formula>
    </cfRule>
  </conditionalFormatting>
  <conditionalFormatting sqref="V50 R50 N50 J50">
    <cfRule type="cellIs" dxfId="619" priority="93" stopIfTrue="1" operator="between">
      <formula>200</formula>
      <formula>300</formula>
    </cfRule>
  </conditionalFormatting>
  <conditionalFormatting sqref="N43:N45">
    <cfRule type="cellIs" dxfId="618" priority="76" stopIfTrue="1" operator="between">
      <formula>200</formula>
      <formula>300</formula>
    </cfRule>
  </conditionalFormatting>
  <conditionalFormatting sqref="J47:J49">
    <cfRule type="cellIs" dxfId="617" priority="80" stopIfTrue="1" operator="between">
      <formula>200</formula>
      <formula>300</formula>
    </cfRule>
  </conditionalFormatting>
  <conditionalFormatting sqref="F51:F53">
    <cfRule type="cellIs" dxfId="616" priority="84" stopIfTrue="1" operator="between">
      <formula>200</formula>
      <formula>300</formula>
    </cfRule>
  </conditionalFormatting>
  <conditionalFormatting sqref="F39:F41">
    <cfRule type="cellIs" dxfId="615" priority="87" stopIfTrue="1" operator="between">
      <formula>200</formula>
      <formula>300</formula>
    </cfRule>
  </conditionalFormatting>
  <conditionalFormatting sqref="F43:F45">
    <cfRule type="cellIs" dxfId="614" priority="86" stopIfTrue="1" operator="between">
      <formula>200</formula>
      <formula>300</formula>
    </cfRule>
  </conditionalFormatting>
  <conditionalFormatting sqref="F47:F49">
    <cfRule type="cellIs" dxfId="613" priority="85" stopIfTrue="1" operator="between">
      <formula>200</formula>
      <formula>300</formula>
    </cfRule>
  </conditionalFormatting>
  <conditionalFormatting sqref="F55:F57">
    <cfRule type="cellIs" dxfId="612" priority="83" stopIfTrue="1" operator="between">
      <formula>200</formula>
      <formula>300</formula>
    </cfRule>
  </conditionalFormatting>
  <conditionalFormatting sqref="J39:J41">
    <cfRule type="cellIs" dxfId="611" priority="82" stopIfTrue="1" operator="between">
      <formula>200</formula>
      <formula>300</formula>
    </cfRule>
  </conditionalFormatting>
  <conditionalFormatting sqref="J43:J45">
    <cfRule type="cellIs" dxfId="610" priority="81" stopIfTrue="1" operator="between">
      <formula>200</formula>
      <formula>300</formula>
    </cfRule>
  </conditionalFormatting>
  <conditionalFormatting sqref="J51:J53">
    <cfRule type="cellIs" dxfId="609" priority="79" stopIfTrue="1" operator="between">
      <formula>200</formula>
      <formula>300</formula>
    </cfRule>
  </conditionalFormatting>
  <conditionalFormatting sqref="J55:J57">
    <cfRule type="cellIs" dxfId="608" priority="78" stopIfTrue="1" operator="between">
      <formula>200</formula>
      <formula>300</formula>
    </cfRule>
  </conditionalFormatting>
  <conditionalFormatting sqref="N39:N41">
    <cfRule type="cellIs" dxfId="607" priority="77" stopIfTrue="1" operator="between">
      <formula>200</formula>
      <formula>300</formula>
    </cfRule>
  </conditionalFormatting>
  <conditionalFormatting sqref="N47:N49">
    <cfRule type="cellIs" dxfId="606" priority="75" stopIfTrue="1" operator="between">
      <formula>200</formula>
      <formula>300</formula>
    </cfRule>
  </conditionalFormatting>
  <conditionalFormatting sqref="N51:N53">
    <cfRule type="cellIs" dxfId="605" priority="74" stopIfTrue="1" operator="between">
      <formula>200</formula>
      <formula>300</formula>
    </cfRule>
  </conditionalFormatting>
  <conditionalFormatting sqref="N55:N57">
    <cfRule type="cellIs" dxfId="604" priority="73" stopIfTrue="1" operator="between">
      <formula>200</formula>
      <formula>300</formula>
    </cfRule>
  </conditionalFormatting>
  <conditionalFormatting sqref="R39:R41">
    <cfRule type="cellIs" dxfId="603" priority="72" stopIfTrue="1" operator="between">
      <formula>200</formula>
      <formula>300</formula>
    </cfRule>
  </conditionalFormatting>
  <conditionalFormatting sqref="R43:R45">
    <cfRule type="cellIs" dxfId="602" priority="71" stopIfTrue="1" operator="between">
      <formula>200</formula>
      <formula>300</formula>
    </cfRule>
  </conditionalFormatting>
  <conditionalFormatting sqref="R47:R49">
    <cfRule type="cellIs" dxfId="601" priority="70" stopIfTrue="1" operator="between">
      <formula>200</formula>
      <formula>300</formula>
    </cfRule>
  </conditionalFormatting>
  <conditionalFormatting sqref="R51:R53">
    <cfRule type="cellIs" dxfId="600" priority="69" stopIfTrue="1" operator="between">
      <formula>200</formula>
      <formula>300</formula>
    </cfRule>
  </conditionalFormatting>
  <conditionalFormatting sqref="R55:R57">
    <cfRule type="cellIs" dxfId="599" priority="68" stopIfTrue="1" operator="between">
      <formula>200</formula>
      <formula>300</formula>
    </cfRule>
  </conditionalFormatting>
  <conditionalFormatting sqref="V39:V41">
    <cfRule type="cellIs" dxfId="598" priority="67" stopIfTrue="1" operator="between">
      <formula>200</formula>
      <formula>300</formula>
    </cfRule>
  </conditionalFormatting>
  <conditionalFormatting sqref="V55:V57 V51:V53 V47:V49 V43:V45">
    <cfRule type="cellIs" dxfId="597" priority="66" stopIfTrue="1" operator="between">
      <formula>200</formula>
      <formula>300</formula>
    </cfRule>
  </conditionalFormatting>
  <conditionalFormatting sqref="D5:D7 D9:D11 D13:D15 D22:D23 D25:D27 D17:D19">
    <cfRule type="cellIs" dxfId="596" priority="63" stopIfTrue="1" operator="between">
      <formula>200</formula>
      <formula>300</formula>
    </cfRule>
  </conditionalFormatting>
  <conditionalFormatting sqref="AB2:AB4">
    <cfRule type="cellIs" dxfId="595" priority="64" stopIfTrue="1" operator="between">
      <formula>200</formula>
      <formula>300</formula>
    </cfRule>
  </conditionalFormatting>
  <conditionalFormatting sqref="X5 K25:K26 T5 W25:W26 P5 S25:S26 L5 O25:O26 H5 G25:G26 X9 W9:W10 T9 S9:S10 P9 O9:O10 L9 K9:K10 H9 G9:G10 X13 W13:W14 T13 S13:S14 P13 O13:O14 L13 K13:K14 H13 G13:G14 X17 W17:W18 T17 S17:S18 P17 O17:O18 L17 K17:K18 H17 G17:G18 X21 W21:W22 T21 S21:S22 P21 O22 L21 K21:K22 H21 G21:G22 X25 T25 P25 L25 H25 E6:E8 F5:G6 M5:M29 N5:O6 U5:U29 V5:W6 I5:I29 J5:K6 Q5:Q29 R5:S6 F13 F17 F25 J13 J25 Y5:AB29 N13 N25 R13 R25 V13 V25 E10:E12 E14:E16 E18:E20 E22:E24 E26:E29 J17 N17 R17 V17 F7:F9 J7:J9 N7:N9 R7:R9 V7:V9">
    <cfRule type="cellIs" dxfId="594" priority="65" stopIfTrue="1" operator="between">
      <formula>200</formula>
      <formula>300</formula>
    </cfRule>
  </conditionalFormatting>
  <conditionalFormatting sqref="E9">
    <cfRule type="cellIs" dxfId="593" priority="61" stopIfTrue="1" operator="between">
      <formula>200</formula>
      <formula>300</formula>
    </cfRule>
  </conditionalFormatting>
  <conditionalFormatting sqref="E5">
    <cfRule type="cellIs" dxfId="592" priority="62" stopIfTrue="1" operator="between">
      <formula>200</formula>
      <formula>300</formula>
    </cfRule>
  </conditionalFormatting>
  <conditionalFormatting sqref="E13">
    <cfRule type="cellIs" dxfId="591" priority="60" stopIfTrue="1" operator="between">
      <formula>200</formula>
      <formula>300</formula>
    </cfRule>
  </conditionalFormatting>
  <conditionalFormatting sqref="E17">
    <cfRule type="cellIs" dxfId="590" priority="59" stopIfTrue="1" operator="between">
      <formula>200</formula>
      <formula>300</formula>
    </cfRule>
  </conditionalFormatting>
  <conditionalFormatting sqref="F29">
    <cfRule type="cellIs" dxfId="589" priority="56" stopIfTrue="1" operator="between">
      <formula>200</formula>
      <formula>300</formula>
    </cfRule>
  </conditionalFormatting>
  <conditionalFormatting sqref="E25">
    <cfRule type="cellIs" dxfId="588" priority="58" stopIfTrue="1" operator="between">
      <formula>200</formula>
      <formula>300</formula>
    </cfRule>
  </conditionalFormatting>
  <conditionalFormatting sqref="O21">
    <cfRule type="cellIs" dxfId="587" priority="57" stopIfTrue="1" operator="between">
      <formula>200</formula>
      <formula>300</formula>
    </cfRule>
  </conditionalFormatting>
  <conditionalFormatting sqref="J29">
    <cfRule type="cellIs" dxfId="586" priority="55" stopIfTrue="1" operator="between">
      <formula>200</formula>
      <formula>300</formula>
    </cfRule>
  </conditionalFormatting>
  <conditionalFormatting sqref="N29">
    <cfRule type="cellIs" dxfId="585" priority="54" stopIfTrue="1" operator="between">
      <formula>200</formula>
      <formula>300</formula>
    </cfRule>
  </conditionalFormatting>
  <conditionalFormatting sqref="R29">
    <cfRule type="cellIs" dxfId="584" priority="53" stopIfTrue="1" operator="between">
      <formula>200</formula>
      <formula>300</formula>
    </cfRule>
  </conditionalFormatting>
  <conditionalFormatting sqref="F21">
    <cfRule type="cellIs" dxfId="583" priority="51" stopIfTrue="1" operator="between">
      <formula>200</formula>
      <formula>300</formula>
    </cfRule>
  </conditionalFormatting>
  <conditionalFormatting sqref="V29">
    <cfRule type="cellIs" dxfId="582" priority="52" stopIfTrue="1" operator="between">
      <formula>200</formula>
      <formula>300</formula>
    </cfRule>
  </conditionalFormatting>
  <conditionalFormatting sqref="D21">
    <cfRule type="cellIs" dxfId="581" priority="50" stopIfTrue="1" operator="between">
      <formula>200</formula>
      <formula>300</formula>
    </cfRule>
  </conditionalFormatting>
  <conditionalFormatting sqref="E21">
    <cfRule type="cellIs" dxfId="580" priority="49" stopIfTrue="1" operator="between">
      <formula>200</formula>
      <formula>300</formula>
    </cfRule>
  </conditionalFormatting>
  <conditionalFormatting sqref="V21 R21 N21 J21">
    <cfRule type="cellIs" dxfId="579" priority="48" stopIfTrue="1" operator="between">
      <formula>200</formula>
      <formula>300</formula>
    </cfRule>
  </conditionalFormatting>
  <conditionalFormatting sqref="F22:F24">
    <cfRule type="cellIs" dxfId="578" priority="22" stopIfTrue="1" operator="between">
      <formula>200</formula>
      <formula>300</formula>
    </cfRule>
  </conditionalFormatting>
  <conditionalFormatting sqref="F10:F12">
    <cfRule type="cellIs" dxfId="577" priority="25" stopIfTrue="1" operator="between">
      <formula>200</formula>
      <formula>300</formula>
    </cfRule>
  </conditionalFormatting>
  <conditionalFormatting sqref="F14:F16">
    <cfRule type="cellIs" dxfId="576" priority="24" stopIfTrue="1" operator="between">
      <formula>200</formula>
      <formula>300</formula>
    </cfRule>
  </conditionalFormatting>
  <conditionalFormatting sqref="F18:F20">
    <cfRule type="cellIs" dxfId="575" priority="23" stopIfTrue="1" operator="between">
      <formula>200</formula>
      <formula>300</formula>
    </cfRule>
  </conditionalFormatting>
  <conditionalFormatting sqref="F26:F28">
    <cfRule type="cellIs" dxfId="574" priority="21" stopIfTrue="1" operator="between">
      <formula>200</formula>
      <formula>300</formula>
    </cfRule>
  </conditionalFormatting>
  <conditionalFormatting sqref="J10:J12">
    <cfRule type="cellIs" dxfId="573" priority="20" stopIfTrue="1" operator="between">
      <formula>200</formula>
      <formula>300</formula>
    </cfRule>
  </conditionalFormatting>
  <conditionalFormatting sqref="J14:J16">
    <cfRule type="cellIs" dxfId="572" priority="19" stopIfTrue="1" operator="between">
      <formula>200</formula>
      <formula>300</formula>
    </cfRule>
  </conditionalFormatting>
  <conditionalFormatting sqref="J18:J20">
    <cfRule type="cellIs" dxfId="571" priority="18" stopIfTrue="1" operator="between">
      <formula>200</formula>
      <formula>300</formula>
    </cfRule>
  </conditionalFormatting>
  <conditionalFormatting sqref="J22:J24">
    <cfRule type="cellIs" dxfId="570" priority="17" stopIfTrue="1" operator="between">
      <formula>200</formula>
      <formula>300</formula>
    </cfRule>
  </conditionalFormatting>
  <conditionalFormatting sqref="J26:J28">
    <cfRule type="cellIs" dxfId="569" priority="16" stopIfTrue="1" operator="between">
      <formula>200</formula>
      <formula>300</formula>
    </cfRule>
  </conditionalFormatting>
  <conditionalFormatting sqref="N10:N12">
    <cfRule type="cellIs" dxfId="568" priority="15" stopIfTrue="1" operator="between">
      <formula>200</formula>
      <formula>300</formula>
    </cfRule>
  </conditionalFormatting>
  <conditionalFormatting sqref="N14:N16">
    <cfRule type="cellIs" dxfId="567" priority="14" stopIfTrue="1" operator="between">
      <formula>200</formula>
      <formula>300</formula>
    </cfRule>
  </conditionalFormatting>
  <conditionalFormatting sqref="N18:N20">
    <cfRule type="cellIs" dxfId="566" priority="13" stopIfTrue="1" operator="between">
      <formula>200</formula>
      <formula>300</formula>
    </cfRule>
  </conditionalFormatting>
  <conditionalFormatting sqref="N22:N24">
    <cfRule type="cellIs" dxfId="565" priority="12" stopIfTrue="1" operator="between">
      <formula>200</formula>
      <formula>300</formula>
    </cfRule>
  </conditionalFormatting>
  <conditionalFormatting sqref="N26:N28">
    <cfRule type="cellIs" dxfId="564" priority="11" stopIfTrue="1" operator="between">
      <formula>200</formula>
      <formula>300</formula>
    </cfRule>
  </conditionalFormatting>
  <conditionalFormatting sqref="R10:R12">
    <cfRule type="cellIs" dxfId="563" priority="10" stopIfTrue="1" operator="between">
      <formula>200</formula>
      <formula>300</formula>
    </cfRule>
  </conditionalFormatting>
  <conditionalFormatting sqref="R14:R16">
    <cfRule type="cellIs" dxfId="562" priority="9" stopIfTrue="1" operator="between">
      <formula>200</formula>
      <formula>300</formula>
    </cfRule>
  </conditionalFormatting>
  <conditionalFormatting sqref="R18:R20">
    <cfRule type="cellIs" dxfId="561" priority="8" stopIfTrue="1" operator="between">
      <formula>200</formula>
      <formula>300</formula>
    </cfRule>
  </conditionalFormatting>
  <conditionalFormatting sqref="R22:R24">
    <cfRule type="cellIs" dxfId="560" priority="7" stopIfTrue="1" operator="between">
      <formula>200</formula>
      <formula>300</formula>
    </cfRule>
  </conditionalFormatting>
  <conditionalFormatting sqref="R26:R28">
    <cfRule type="cellIs" dxfId="559" priority="6" stopIfTrue="1" operator="between">
      <formula>200</formula>
      <formula>300</formula>
    </cfRule>
  </conditionalFormatting>
  <conditionalFormatting sqref="V10:V12">
    <cfRule type="cellIs" dxfId="558" priority="5" stopIfTrue="1" operator="between">
      <formula>200</formula>
      <formula>300</formula>
    </cfRule>
  </conditionalFormatting>
  <conditionalFormatting sqref="V14:V16">
    <cfRule type="cellIs" dxfId="557" priority="4" stopIfTrue="1" operator="between">
      <formula>200</formula>
      <formula>300</formula>
    </cfRule>
  </conditionalFormatting>
  <conditionalFormatting sqref="V18:V20">
    <cfRule type="cellIs" dxfId="556" priority="3" stopIfTrue="1" operator="between">
      <formula>200</formula>
      <formula>300</formula>
    </cfRule>
  </conditionalFormatting>
  <conditionalFormatting sqref="V22:V24">
    <cfRule type="cellIs" dxfId="555" priority="2" stopIfTrue="1" operator="between">
      <formula>200</formula>
      <formula>300</formula>
    </cfRule>
  </conditionalFormatting>
  <conditionalFormatting sqref="V26:V28">
    <cfRule type="cellIs" dxfId="554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7"/>
  <sheetViews>
    <sheetView zoomScale="70" zoomScaleNormal="70" workbookViewId="0">
      <selection activeCell="D4" sqref="D4"/>
    </sheetView>
  </sheetViews>
  <sheetFormatPr defaultColWidth="9.140625" defaultRowHeight="16.5" x14ac:dyDescent="0.25"/>
  <cols>
    <col min="1" max="1" width="0.85546875" style="1" customWidth="1"/>
    <col min="2" max="2" width="18.42578125" style="1" customWidth="1"/>
    <col min="3" max="3" width="7" style="1" customWidth="1"/>
    <col min="4" max="4" width="7.42578125" style="1" customWidth="1"/>
    <col min="5" max="5" width="6" style="69" hidden="1" customWidth="1"/>
    <col min="6" max="6" width="8.7109375" style="70" customWidth="1"/>
    <col min="7" max="7" width="7.85546875" style="1" customWidth="1"/>
    <col min="8" max="8" width="11.85546875" style="1" customWidth="1"/>
    <col min="9" max="9" width="6" style="1" hidden="1" customWidth="1"/>
    <col min="10" max="10" width="8.5703125" style="1" customWidth="1"/>
    <col min="11" max="11" width="6.42578125" style="1" bestFit="1" customWidth="1"/>
    <col min="12" max="12" width="12.140625" style="1" customWidth="1"/>
    <col min="13" max="13" width="6" style="1" hidden="1" customWidth="1"/>
    <col min="14" max="14" width="8" style="1" customWidth="1"/>
    <col min="15" max="15" width="7.85546875" style="1" customWidth="1"/>
    <col min="16" max="16" width="12.140625" style="1" customWidth="1"/>
    <col min="17" max="17" width="6" style="1" hidden="1" customWidth="1"/>
    <col min="18" max="18" width="9.140625" style="1" customWidth="1"/>
    <col min="19" max="19" width="7.85546875" style="1" customWidth="1"/>
    <col min="20" max="20" width="10.140625" style="1" customWidth="1"/>
    <col min="21" max="21" width="6" style="1" bestFit="1" customWidth="1"/>
    <col min="22" max="22" width="8.7109375" style="1" customWidth="1"/>
    <col min="23" max="23" width="7.85546875" style="1" customWidth="1"/>
    <col min="24" max="24" width="10.7109375" style="1" customWidth="1"/>
    <col min="25" max="25" width="9.7109375" style="1" customWidth="1"/>
    <col min="26" max="26" width="7.28515625" style="1" customWidth="1"/>
    <col min="27" max="27" width="12.28515625" style="1" customWidth="1"/>
    <col min="28" max="28" width="10.42578125" style="1" customWidth="1"/>
    <col min="29" max="29" width="14.42578125" style="69" customWidth="1"/>
    <col min="30" max="16384" width="9.140625" style="1"/>
  </cols>
  <sheetData>
    <row r="1" spans="1:29" ht="22.5" x14ac:dyDescent="0.25">
      <c r="B1" s="2"/>
      <c r="C1" s="2"/>
      <c r="D1" s="3"/>
      <c r="E1" s="4"/>
      <c r="F1" s="5" t="s">
        <v>189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7" t="s">
        <v>87</v>
      </c>
      <c r="X1" s="8"/>
      <c r="Y1" s="8"/>
      <c r="Z1" s="8"/>
      <c r="AA1" s="3"/>
      <c r="AB1" s="3"/>
      <c r="AC1" s="4"/>
    </row>
    <row r="2" spans="1:29" ht="21" thickBot="1" x14ac:dyDescent="0.35">
      <c r="B2" s="9" t="s">
        <v>0</v>
      </c>
      <c r="C2" s="10"/>
      <c r="D2" s="10"/>
      <c r="E2" s="4"/>
      <c r="F2" s="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x14ac:dyDescent="0.25">
      <c r="B3" s="698" t="s">
        <v>1</v>
      </c>
      <c r="C3" s="699"/>
      <c r="D3" s="12" t="s">
        <v>2</v>
      </c>
      <c r="E3" s="13"/>
      <c r="F3" s="267" t="s">
        <v>3</v>
      </c>
      <c r="G3" s="700" t="s">
        <v>4</v>
      </c>
      <c r="H3" s="701"/>
      <c r="I3" s="15"/>
      <c r="J3" s="267" t="s">
        <v>5</v>
      </c>
      <c r="K3" s="700" t="s">
        <v>4</v>
      </c>
      <c r="L3" s="701"/>
      <c r="M3" s="16"/>
      <c r="N3" s="267" t="s">
        <v>6</v>
      </c>
      <c r="O3" s="700" t="s">
        <v>4</v>
      </c>
      <c r="P3" s="701"/>
      <c r="Q3" s="16"/>
      <c r="R3" s="267" t="s">
        <v>7</v>
      </c>
      <c r="S3" s="700" t="s">
        <v>4</v>
      </c>
      <c r="T3" s="701"/>
      <c r="U3" s="17"/>
      <c r="V3" s="267" t="s">
        <v>8</v>
      </c>
      <c r="W3" s="700" t="s">
        <v>4</v>
      </c>
      <c r="X3" s="701"/>
      <c r="Y3" s="267" t="s">
        <v>9</v>
      </c>
      <c r="Z3" s="18"/>
      <c r="AA3" s="19" t="s">
        <v>10</v>
      </c>
      <c r="AB3" s="20" t="s">
        <v>11</v>
      </c>
      <c r="AC3" s="21" t="s">
        <v>9</v>
      </c>
    </row>
    <row r="4" spans="1:29" ht="17.25" thickBot="1" x14ac:dyDescent="0.3">
      <c r="A4" s="22"/>
      <c r="B4" s="702" t="s">
        <v>12</v>
      </c>
      <c r="C4" s="703"/>
      <c r="D4" s="23"/>
      <c r="E4" s="24"/>
      <c r="F4" s="25" t="s">
        <v>13</v>
      </c>
      <c r="G4" s="696" t="s">
        <v>14</v>
      </c>
      <c r="H4" s="697"/>
      <c r="I4" s="26"/>
      <c r="J4" s="25" t="s">
        <v>13</v>
      </c>
      <c r="K4" s="696" t="s">
        <v>14</v>
      </c>
      <c r="L4" s="697"/>
      <c r="M4" s="25"/>
      <c r="N4" s="25" t="s">
        <v>13</v>
      </c>
      <c r="O4" s="696" t="s">
        <v>14</v>
      </c>
      <c r="P4" s="697"/>
      <c r="Q4" s="25"/>
      <c r="R4" s="25" t="s">
        <v>13</v>
      </c>
      <c r="S4" s="696" t="s">
        <v>14</v>
      </c>
      <c r="T4" s="697"/>
      <c r="U4" s="27"/>
      <c r="V4" s="25" t="s">
        <v>13</v>
      </c>
      <c r="W4" s="696" t="s">
        <v>14</v>
      </c>
      <c r="X4" s="697"/>
      <c r="Y4" s="28" t="s">
        <v>13</v>
      </c>
      <c r="Z4" s="29" t="s">
        <v>15</v>
      </c>
      <c r="AA4" s="30" t="s">
        <v>16</v>
      </c>
      <c r="AB4" s="31" t="s">
        <v>17</v>
      </c>
      <c r="AC4" s="32" t="s">
        <v>18</v>
      </c>
    </row>
    <row r="5" spans="1:29" ht="35.25" customHeight="1" x14ac:dyDescent="0.25">
      <c r="A5" s="22"/>
      <c r="B5" s="678" t="s">
        <v>37</v>
      </c>
      <c r="C5" s="679"/>
      <c r="D5" s="33">
        <f>SUM(D6:D8)</f>
        <v>50</v>
      </c>
      <c r="E5" s="34">
        <f>SUM(E6:E8)</f>
        <v>497</v>
      </c>
      <c r="F5" s="35">
        <f>SUM(F6:F8)</f>
        <v>547</v>
      </c>
      <c r="G5" s="36">
        <f>F25</f>
        <v>518</v>
      </c>
      <c r="H5" s="37" t="str">
        <f>B25</f>
        <v>WÜRTH</v>
      </c>
      <c r="I5" s="62">
        <f>SUM(I6:I8)</f>
        <v>531</v>
      </c>
      <c r="J5" s="39">
        <f>SUM(J6:J8)</f>
        <v>581</v>
      </c>
      <c r="K5" s="39">
        <f>J21</f>
        <v>572</v>
      </c>
      <c r="L5" s="40" t="str">
        <f>B21</f>
        <v>Aroz3D</v>
      </c>
      <c r="M5" s="41">
        <f>SUM(M6:M8)</f>
        <v>564</v>
      </c>
      <c r="N5" s="36">
        <f>SUM(N6:N8)</f>
        <v>614</v>
      </c>
      <c r="O5" s="36">
        <f>N17</f>
        <v>510</v>
      </c>
      <c r="P5" s="37" t="str">
        <f>B17</f>
        <v>Karla Köök</v>
      </c>
      <c r="Q5" s="42">
        <f>SUM(Q6:Q8)</f>
        <v>463</v>
      </c>
      <c r="R5" s="36">
        <f>SUM(R6:R8)</f>
        <v>513</v>
      </c>
      <c r="S5" s="36">
        <f>R13</f>
        <v>475</v>
      </c>
      <c r="T5" s="37" t="str">
        <f>B13</f>
        <v>Assar</v>
      </c>
      <c r="U5" s="42">
        <f>SUM(U6:U8)</f>
        <v>605</v>
      </c>
      <c r="V5" s="36">
        <f>SUM(V6:V8)</f>
        <v>655</v>
      </c>
      <c r="W5" s="36">
        <f>V9</f>
        <v>566</v>
      </c>
      <c r="X5" s="37" t="str">
        <f>B9</f>
        <v>Noobel</v>
      </c>
      <c r="Y5" s="43">
        <f>F5+J5+N5+R5+V5</f>
        <v>2910</v>
      </c>
      <c r="Z5" s="41">
        <f>SUM(Z6:Z8)</f>
        <v>2660</v>
      </c>
      <c r="AA5" s="44">
        <f>AVERAGE(AA6,AA7,AA8)</f>
        <v>194</v>
      </c>
      <c r="AB5" s="45">
        <f>AVERAGE(AB6,AB7,AB8)</f>
        <v>177.33333333333334</v>
      </c>
      <c r="AC5" s="663">
        <f>G6+K6+O6+S6+W6</f>
        <v>5</v>
      </c>
    </row>
    <row r="6" spans="1:29" ht="16.5" customHeight="1" x14ac:dyDescent="0.25">
      <c r="A6" s="46"/>
      <c r="B6" s="680" t="s">
        <v>169</v>
      </c>
      <c r="C6" s="681"/>
      <c r="D6" s="47">
        <v>25</v>
      </c>
      <c r="E6" s="48">
        <v>158</v>
      </c>
      <c r="F6" s="49">
        <f>E6+D6</f>
        <v>183</v>
      </c>
      <c r="G6" s="668">
        <v>1</v>
      </c>
      <c r="H6" s="669"/>
      <c r="I6" s="50">
        <v>193</v>
      </c>
      <c r="J6" s="51">
        <f>I6+D6</f>
        <v>218</v>
      </c>
      <c r="K6" s="668">
        <v>1</v>
      </c>
      <c r="L6" s="669"/>
      <c r="M6" s="50">
        <v>200</v>
      </c>
      <c r="N6" s="51">
        <f>M6+D6</f>
        <v>225</v>
      </c>
      <c r="O6" s="668">
        <v>1</v>
      </c>
      <c r="P6" s="669"/>
      <c r="Q6" s="50">
        <v>156</v>
      </c>
      <c r="R6" s="49">
        <f>Q6+D6</f>
        <v>181</v>
      </c>
      <c r="S6" s="668">
        <v>1</v>
      </c>
      <c r="T6" s="669"/>
      <c r="U6" s="48">
        <v>209</v>
      </c>
      <c r="V6" s="49">
        <f>U6+D6</f>
        <v>234</v>
      </c>
      <c r="W6" s="668">
        <v>1</v>
      </c>
      <c r="X6" s="669"/>
      <c r="Y6" s="51">
        <f>F6+J6+N6+R6+V6</f>
        <v>1041</v>
      </c>
      <c r="Z6" s="50">
        <f>E6+I6+M6+Q6+U6</f>
        <v>916</v>
      </c>
      <c r="AA6" s="52">
        <f>AVERAGE(F6,J6,N6,R6,V6)</f>
        <v>208.2</v>
      </c>
      <c r="AB6" s="53">
        <f>AVERAGE(F6,J6,N6,R6,V6)-D6</f>
        <v>183.2</v>
      </c>
      <c r="AC6" s="664"/>
    </row>
    <row r="7" spans="1:29" s="22" customFormat="1" ht="15.75" customHeight="1" x14ac:dyDescent="0.2">
      <c r="A7" s="46"/>
      <c r="B7" s="680" t="s">
        <v>38</v>
      </c>
      <c r="C7" s="681"/>
      <c r="D7" s="47">
        <v>16</v>
      </c>
      <c r="E7" s="48">
        <v>149</v>
      </c>
      <c r="F7" s="49">
        <f t="shared" ref="F7:F8" si="0">E7+D7</f>
        <v>165</v>
      </c>
      <c r="G7" s="670"/>
      <c r="H7" s="671"/>
      <c r="I7" s="50">
        <v>125</v>
      </c>
      <c r="J7" s="51">
        <f t="shared" ref="J7:J8" si="1">I7+D7</f>
        <v>141</v>
      </c>
      <c r="K7" s="670"/>
      <c r="L7" s="671"/>
      <c r="M7" s="50">
        <v>175</v>
      </c>
      <c r="N7" s="51">
        <f t="shared" ref="N7:N8" si="2">M7+D7</f>
        <v>191</v>
      </c>
      <c r="O7" s="670"/>
      <c r="P7" s="671"/>
      <c r="Q7" s="48">
        <v>136</v>
      </c>
      <c r="R7" s="49">
        <f t="shared" ref="R7:R8" si="3">Q7+D7</f>
        <v>152</v>
      </c>
      <c r="S7" s="670"/>
      <c r="T7" s="671"/>
      <c r="U7" s="48">
        <v>189</v>
      </c>
      <c r="V7" s="49">
        <f t="shared" ref="V7:V8" si="4">U7+D7</f>
        <v>205</v>
      </c>
      <c r="W7" s="670"/>
      <c r="X7" s="671"/>
      <c r="Y7" s="51">
        <f>F7+J7+N7+R7+V7</f>
        <v>854</v>
      </c>
      <c r="Z7" s="50">
        <f>E7+I7+M7+Q7+U7</f>
        <v>774</v>
      </c>
      <c r="AA7" s="52">
        <f>AVERAGE(F7,J7,N7,R7,V7)</f>
        <v>170.8</v>
      </c>
      <c r="AB7" s="53">
        <f>AVERAGE(F7,J7,N7,R7,V7)-D7</f>
        <v>154.80000000000001</v>
      </c>
      <c r="AC7" s="664"/>
    </row>
    <row r="8" spans="1:29" s="22" customFormat="1" ht="16.5" customHeight="1" thickBot="1" x14ac:dyDescent="0.25">
      <c r="A8" s="46"/>
      <c r="B8" s="682" t="s">
        <v>39</v>
      </c>
      <c r="C8" s="683"/>
      <c r="D8" s="54">
        <v>9</v>
      </c>
      <c r="E8" s="55">
        <v>190</v>
      </c>
      <c r="F8" s="49">
        <f t="shared" si="0"/>
        <v>199</v>
      </c>
      <c r="G8" s="672"/>
      <c r="H8" s="673"/>
      <c r="I8" s="56">
        <v>213</v>
      </c>
      <c r="J8" s="51">
        <f t="shared" si="1"/>
        <v>222</v>
      </c>
      <c r="K8" s="672"/>
      <c r="L8" s="673"/>
      <c r="M8" s="50">
        <v>189</v>
      </c>
      <c r="N8" s="51">
        <f t="shared" si="2"/>
        <v>198</v>
      </c>
      <c r="O8" s="672"/>
      <c r="P8" s="673"/>
      <c r="Q8" s="48">
        <v>171</v>
      </c>
      <c r="R8" s="49">
        <f t="shared" si="3"/>
        <v>180</v>
      </c>
      <c r="S8" s="672"/>
      <c r="T8" s="673"/>
      <c r="U8" s="48">
        <v>207</v>
      </c>
      <c r="V8" s="49">
        <f t="shared" si="4"/>
        <v>216</v>
      </c>
      <c r="W8" s="672"/>
      <c r="X8" s="673"/>
      <c r="Y8" s="57">
        <f>F8+J8+N8+R8+V8</f>
        <v>1015</v>
      </c>
      <c r="Z8" s="56">
        <f>E8+I8+M8+Q8+U8</f>
        <v>970</v>
      </c>
      <c r="AA8" s="58">
        <f>AVERAGE(F8,J8,N8,R8,V8)</f>
        <v>203</v>
      </c>
      <c r="AB8" s="59">
        <f>AVERAGE(F8,J8,N8,R8,V8)-D8</f>
        <v>194</v>
      </c>
      <c r="AC8" s="665"/>
    </row>
    <row r="9" spans="1:29" s="46" customFormat="1" ht="42.75" customHeight="1" x14ac:dyDescent="0.2">
      <c r="B9" s="678" t="s">
        <v>30</v>
      </c>
      <c r="C9" s="679"/>
      <c r="D9" s="60">
        <f>SUM(D10:D12)</f>
        <v>44</v>
      </c>
      <c r="E9" s="34">
        <f>SUM(E10:E12)</f>
        <v>567</v>
      </c>
      <c r="F9" s="61">
        <f>SUM(F10:F12)</f>
        <v>611</v>
      </c>
      <c r="G9" s="61">
        <f>F21</f>
        <v>499</v>
      </c>
      <c r="H9" s="40" t="str">
        <f>B21</f>
        <v>Aroz3D</v>
      </c>
      <c r="I9" s="62">
        <f>SUM(I10:I12)</f>
        <v>483</v>
      </c>
      <c r="J9" s="61">
        <f>SUM(J10:J12)</f>
        <v>527</v>
      </c>
      <c r="K9" s="61">
        <f>J17</f>
        <v>517</v>
      </c>
      <c r="L9" s="40" t="str">
        <f>B17</f>
        <v>Karla Köök</v>
      </c>
      <c r="M9" s="41">
        <f>SUM(M10:M12)</f>
        <v>554</v>
      </c>
      <c r="N9" s="65">
        <f>SUM(N10:N12)</f>
        <v>598</v>
      </c>
      <c r="O9" s="61">
        <f>N13</f>
        <v>487</v>
      </c>
      <c r="P9" s="40" t="str">
        <f>B13</f>
        <v>Assar</v>
      </c>
      <c r="Q9" s="41">
        <f>SUM(Q10:Q12)</f>
        <v>562</v>
      </c>
      <c r="R9" s="36">
        <f>SUM(R10:R12)</f>
        <v>606</v>
      </c>
      <c r="S9" s="61">
        <f>R25</f>
        <v>533</v>
      </c>
      <c r="T9" s="40" t="str">
        <f>B25</f>
        <v>WÜRTH</v>
      </c>
      <c r="U9" s="41">
        <f>SUM(U10:U12)</f>
        <v>522</v>
      </c>
      <c r="V9" s="63">
        <f>SUM(V10:V12)</f>
        <v>566</v>
      </c>
      <c r="W9" s="61">
        <f>V5</f>
        <v>655</v>
      </c>
      <c r="X9" s="40" t="str">
        <f>B5</f>
        <v>Latestoil</v>
      </c>
      <c r="Y9" s="43">
        <f>F9+J9+N9+R9+V9</f>
        <v>2908</v>
      </c>
      <c r="Z9" s="41">
        <f>SUM(Z10:Z12)</f>
        <v>2688</v>
      </c>
      <c r="AA9" s="64">
        <f>AVERAGE(AA10,AA11,AA12)</f>
        <v>193.86666666666667</v>
      </c>
      <c r="AB9" s="45">
        <f>AVERAGE(AB10,AB11,AB12)</f>
        <v>179.20000000000002</v>
      </c>
      <c r="AC9" s="663">
        <f>G10+K10+O10+S10+W10</f>
        <v>4</v>
      </c>
    </row>
    <row r="10" spans="1:29" s="46" customFormat="1" ht="15.75" x14ac:dyDescent="0.2">
      <c r="B10" s="680" t="s">
        <v>122</v>
      </c>
      <c r="C10" s="681"/>
      <c r="D10" s="47">
        <v>31</v>
      </c>
      <c r="E10" s="48">
        <v>213</v>
      </c>
      <c r="F10" s="49">
        <f>E10+D10</f>
        <v>244</v>
      </c>
      <c r="G10" s="668">
        <v>1</v>
      </c>
      <c r="H10" s="669"/>
      <c r="I10" s="50">
        <v>164</v>
      </c>
      <c r="J10" s="51">
        <f>I10+D10</f>
        <v>195</v>
      </c>
      <c r="K10" s="668">
        <v>1</v>
      </c>
      <c r="L10" s="669"/>
      <c r="M10" s="50">
        <v>193</v>
      </c>
      <c r="N10" s="51">
        <f>M10+D10</f>
        <v>224</v>
      </c>
      <c r="O10" s="668">
        <v>1</v>
      </c>
      <c r="P10" s="669"/>
      <c r="Q10" s="50">
        <v>167</v>
      </c>
      <c r="R10" s="49">
        <f>Q10+D10</f>
        <v>198</v>
      </c>
      <c r="S10" s="668">
        <v>1</v>
      </c>
      <c r="T10" s="669"/>
      <c r="U10" s="50">
        <v>180</v>
      </c>
      <c r="V10" s="49">
        <f>U10+D10</f>
        <v>211</v>
      </c>
      <c r="W10" s="668">
        <v>0</v>
      </c>
      <c r="X10" s="669"/>
      <c r="Y10" s="51">
        <f t="shared" ref="Y10:Y15" si="5">F10+J10+N10+R10+V10</f>
        <v>1072</v>
      </c>
      <c r="Z10" s="50">
        <f>E10+I10+M10+Q10+U10</f>
        <v>917</v>
      </c>
      <c r="AA10" s="52">
        <f>AVERAGE(F10,J10,N10,R10,V10)</f>
        <v>214.4</v>
      </c>
      <c r="AB10" s="53">
        <f>AVERAGE(F10,J10,N10,R10,V10)-D10</f>
        <v>183.4</v>
      </c>
      <c r="AC10" s="664"/>
    </row>
    <row r="11" spans="1:29" s="46" customFormat="1" ht="15.75" customHeight="1" x14ac:dyDescent="0.2">
      <c r="B11" s="680" t="s">
        <v>123</v>
      </c>
      <c r="C11" s="681"/>
      <c r="D11" s="47">
        <v>0</v>
      </c>
      <c r="E11" s="48">
        <v>166</v>
      </c>
      <c r="F11" s="49">
        <f t="shared" ref="F11:F12" si="6">E11+D11</f>
        <v>166</v>
      </c>
      <c r="G11" s="670"/>
      <c r="H11" s="671"/>
      <c r="I11" s="50">
        <v>181</v>
      </c>
      <c r="J11" s="51">
        <f t="shared" ref="J11:J12" si="7">I11+D11</f>
        <v>181</v>
      </c>
      <c r="K11" s="670"/>
      <c r="L11" s="671"/>
      <c r="M11" s="50">
        <v>169</v>
      </c>
      <c r="N11" s="51">
        <f t="shared" ref="N11:N12" si="8">M11+D11</f>
        <v>169</v>
      </c>
      <c r="O11" s="670"/>
      <c r="P11" s="671"/>
      <c r="Q11" s="48">
        <v>214</v>
      </c>
      <c r="R11" s="49">
        <f t="shared" ref="R11:R12" si="9">Q11+D11</f>
        <v>214</v>
      </c>
      <c r="S11" s="670"/>
      <c r="T11" s="671"/>
      <c r="U11" s="48">
        <v>184</v>
      </c>
      <c r="V11" s="49">
        <f t="shared" ref="V11:V12" si="10">U11+D11</f>
        <v>184</v>
      </c>
      <c r="W11" s="670"/>
      <c r="X11" s="671"/>
      <c r="Y11" s="51">
        <f t="shared" si="5"/>
        <v>914</v>
      </c>
      <c r="Z11" s="50">
        <f>E11+I11+M11+Q11+U11</f>
        <v>914</v>
      </c>
      <c r="AA11" s="52">
        <f>AVERAGE(F11,J11,N11,R11,V11)</f>
        <v>182.8</v>
      </c>
      <c r="AB11" s="53">
        <f>AVERAGE(F11,J11,N11,R11,V11)-D11</f>
        <v>182.8</v>
      </c>
      <c r="AC11" s="664"/>
    </row>
    <row r="12" spans="1:29" s="46" customFormat="1" ht="16.5" customHeight="1" thickBot="1" x14ac:dyDescent="0.25">
      <c r="B12" s="682" t="s">
        <v>124</v>
      </c>
      <c r="C12" s="683"/>
      <c r="D12" s="54">
        <v>13</v>
      </c>
      <c r="E12" s="55">
        <v>188</v>
      </c>
      <c r="F12" s="49">
        <f t="shared" si="6"/>
        <v>201</v>
      </c>
      <c r="G12" s="672"/>
      <c r="H12" s="673"/>
      <c r="I12" s="56">
        <v>138</v>
      </c>
      <c r="J12" s="51">
        <f t="shared" si="7"/>
        <v>151</v>
      </c>
      <c r="K12" s="672"/>
      <c r="L12" s="673"/>
      <c r="M12" s="50">
        <v>192</v>
      </c>
      <c r="N12" s="51">
        <f t="shared" si="8"/>
        <v>205</v>
      </c>
      <c r="O12" s="672"/>
      <c r="P12" s="673"/>
      <c r="Q12" s="48">
        <v>181</v>
      </c>
      <c r="R12" s="49">
        <f t="shared" si="9"/>
        <v>194</v>
      </c>
      <c r="S12" s="672"/>
      <c r="T12" s="673"/>
      <c r="U12" s="48">
        <v>158</v>
      </c>
      <c r="V12" s="49">
        <f t="shared" si="10"/>
        <v>171</v>
      </c>
      <c r="W12" s="672"/>
      <c r="X12" s="673"/>
      <c r="Y12" s="57">
        <f t="shared" si="5"/>
        <v>922</v>
      </c>
      <c r="Z12" s="56">
        <f>E12+I12+M12+Q12+U12</f>
        <v>857</v>
      </c>
      <c r="AA12" s="58">
        <f>AVERAGE(F12,J12,N12,R12,V12)</f>
        <v>184.4</v>
      </c>
      <c r="AB12" s="59">
        <f>AVERAGE(F12,J12,N12,R12,V12)-D12</f>
        <v>171.4</v>
      </c>
      <c r="AC12" s="665"/>
    </row>
    <row r="13" spans="1:29" s="46" customFormat="1" ht="39" customHeight="1" x14ac:dyDescent="0.2">
      <c r="B13" s="749" t="s">
        <v>54</v>
      </c>
      <c r="C13" s="750"/>
      <c r="D13" s="60">
        <f>SUM(D14:D16)</f>
        <v>78</v>
      </c>
      <c r="E13" s="34">
        <f>SUM(E14:E16)</f>
        <v>478</v>
      </c>
      <c r="F13" s="61">
        <f>SUM(F14:F16)</f>
        <v>556</v>
      </c>
      <c r="G13" s="61">
        <f>F17</f>
        <v>553</v>
      </c>
      <c r="H13" s="40" t="str">
        <f>B17</f>
        <v>Karla Köök</v>
      </c>
      <c r="I13" s="62">
        <f>SUM(I14:I16)</f>
        <v>498</v>
      </c>
      <c r="J13" s="61">
        <f>SUM(J14:J16)</f>
        <v>576</v>
      </c>
      <c r="K13" s="61">
        <f>J25</f>
        <v>549</v>
      </c>
      <c r="L13" s="40" t="str">
        <f>B25</f>
        <v>WÜRTH</v>
      </c>
      <c r="M13" s="41">
        <f>SUM(M14:M16)</f>
        <v>409</v>
      </c>
      <c r="N13" s="65">
        <f>SUM(N14:N16)</f>
        <v>487</v>
      </c>
      <c r="O13" s="61">
        <f>N9</f>
        <v>598</v>
      </c>
      <c r="P13" s="40" t="str">
        <f>B9</f>
        <v>Noobel</v>
      </c>
      <c r="Q13" s="41">
        <f>SUM(Q14:Q16)</f>
        <v>397</v>
      </c>
      <c r="R13" s="63">
        <f>SUM(R14:R16)</f>
        <v>475</v>
      </c>
      <c r="S13" s="61">
        <f>R5</f>
        <v>513</v>
      </c>
      <c r="T13" s="40" t="str">
        <f>B5</f>
        <v>Latestoil</v>
      </c>
      <c r="U13" s="41">
        <f>SUM(U14:U16)</f>
        <v>427</v>
      </c>
      <c r="V13" s="65">
        <f>SUM(V14:V16)</f>
        <v>505</v>
      </c>
      <c r="W13" s="61">
        <f>V21</f>
        <v>517</v>
      </c>
      <c r="X13" s="40" t="str">
        <f>B21</f>
        <v>Aroz3D</v>
      </c>
      <c r="Y13" s="43">
        <f t="shared" si="5"/>
        <v>2599</v>
      </c>
      <c r="Z13" s="41">
        <f>SUM(Z14:Z16)</f>
        <v>2209</v>
      </c>
      <c r="AA13" s="64">
        <f>AVERAGE(AA14,AA15,AA16)</f>
        <v>173.26666666666665</v>
      </c>
      <c r="AB13" s="45">
        <f>AVERAGE(AB14,AB15,AB16)</f>
        <v>147.26666666666665</v>
      </c>
      <c r="AC13" s="663">
        <f>G14+K14+O14+S14+W14</f>
        <v>2</v>
      </c>
    </row>
    <row r="14" spans="1:29" s="46" customFormat="1" ht="15.75" customHeight="1" x14ac:dyDescent="0.2">
      <c r="B14" s="719" t="s">
        <v>29</v>
      </c>
      <c r="C14" s="720"/>
      <c r="D14" s="47">
        <v>30</v>
      </c>
      <c r="E14" s="48">
        <v>153</v>
      </c>
      <c r="F14" s="49">
        <f>E14+D14</f>
        <v>183</v>
      </c>
      <c r="G14" s="668">
        <v>1</v>
      </c>
      <c r="H14" s="669"/>
      <c r="I14" s="50">
        <v>164</v>
      </c>
      <c r="J14" s="51">
        <f>I14+D14</f>
        <v>194</v>
      </c>
      <c r="K14" s="668">
        <v>1</v>
      </c>
      <c r="L14" s="669"/>
      <c r="M14" s="50">
        <v>134</v>
      </c>
      <c r="N14" s="51">
        <f>M14+D14</f>
        <v>164</v>
      </c>
      <c r="O14" s="668">
        <v>0</v>
      </c>
      <c r="P14" s="669"/>
      <c r="Q14" s="50">
        <v>106</v>
      </c>
      <c r="R14" s="49">
        <f>Q14+D14</f>
        <v>136</v>
      </c>
      <c r="S14" s="668">
        <v>0</v>
      </c>
      <c r="T14" s="669"/>
      <c r="U14" s="50">
        <v>124</v>
      </c>
      <c r="V14" s="49">
        <f>U14+D14</f>
        <v>154</v>
      </c>
      <c r="W14" s="668">
        <v>0</v>
      </c>
      <c r="X14" s="669"/>
      <c r="Y14" s="51">
        <f t="shared" si="5"/>
        <v>831</v>
      </c>
      <c r="Z14" s="50">
        <f>E14+I14+M14+Q14+U14</f>
        <v>681</v>
      </c>
      <c r="AA14" s="52">
        <f>AVERAGE(F14,J14,N14,R14,V14)</f>
        <v>166.2</v>
      </c>
      <c r="AB14" s="53">
        <f>AVERAGE(F14,J14,N14,R14,V14)-D14</f>
        <v>136.19999999999999</v>
      </c>
      <c r="AC14" s="664"/>
    </row>
    <row r="15" spans="1:29" s="46" customFormat="1" ht="15.75" customHeight="1" x14ac:dyDescent="0.2">
      <c r="B15" s="719" t="s">
        <v>171</v>
      </c>
      <c r="C15" s="720"/>
      <c r="D15" s="47">
        <v>34</v>
      </c>
      <c r="E15" s="48">
        <v>135</v>
      </c>
      <c r="F15" s="49">
        <f t="shared" ref="F15:F16" si="11">E15+D15</f>
        <v>169</v>
      </c>
      <c r="G15" s="670"/>
      <c r="H15" s="671"/>
      <c r="I15" s="48">
        <v>147</v>
      </c>
      <c r="J15" s="51">
        <f t="shared" ref="J15:J16" si="12">I15+D15</f>
        <v>181</v>
      </c>
      <c r="K15" s="670"/>
      <c r="L15" s="671"/>
      <c r="M15" s="48">
        <v>166</v>
      </c>
      <c r="N15" s="51">
        <f t="shared" ref="N15:N16" si="13">M15+D15</f>
        <v>200</v>
      </c>
      <c r="O15" s="670"/>
      <c r="P15" s="671"/>
      <c r="Q15" s="48">
        <v>137</v>
      </c>
      <c r="R15" s="49">
        <f t="shared" ref="R15:R16" si="14">Q15+D15</f>
        <v>171</v>
      </c>
      <c r="S15" s="670"/>
      <c r="T15" s="671"/>
      <c r="U15" s="48">
        <v>123</v>
      </c>
      <c r="V15" s="49">
        <f t="shared" ref="V15:V16" si="15">U15+D15</f>
        <v>157</v>
      </c>
      <c r="W15" s="670"/>
      <c r="X15" s="671"/>
      <c r="Y15" s="51">
        <f t="shared" si="5"/>
        <v>878</v>
      </c>
      <c r="Z15" s="50">
        <f>E15+I15+M15+Q15+U15</f>
        <v>708</v>
      </c>
      <c r="AA15" s="52">
        <f>AVERAGE(F15,J15,N15,R15,V15)</f>
        <v>175.6</v>
      </c>
      <c r="AB15" s="53">
        <f>AVERAGE(F15,J15,N15,R15,V15)-D15</f>
        <v>141.6</v>
      </c>
      <c r="AC15" s="664"/>
    </row>
    <row r="16" spans="1:29" s="46" customFormat="1" ht="16.5" customHeight="1" thickBot="1" x14ac:dyDescent="0.25">
      <c r="B16" s="721" t="s">
        <v>58</v>
      </c>
      <c r="C16" s="722"/>
      <c r="D16" s="54">
        <v>14</v>
      </c>
      <c r="E16" s="55">
        <v>190</v>
      </c>
      <c r="F16" s="49">
        <f t="shared" si="11"/>
        <v>204</v>
      </c>
      <c r="G16" s="672"/>
      <c r="H16" s="673"/>
      <c r="I16" s="48">
        <v>187</v>
      </c>
      <c r="J16" s="51">
        <f t="shared" si="12"/>
        <v>201</v>
      </c>
      <c r="K16" s="672"/>
      <c r="L16" s="673"/>
      <c r="M16" s="48">
        <v>109</v>
      </c>
      <c r="N16" s="51">
        <f t="shared" si="13"/>
        <v>123</v>
      </c>
      <c r="O16" s="672"/>
      <c r="P16" s="673"/>
      <c r="Q16" s="48">
        <v>154</v>
      </c>
      <c r="R16" s="49">
        <f t="shared" si="14"/>
        <v>168</v>
      </c>
      <c r="S16" s="672"/>
      <c r="T16" s="673"/>
      <c r="U16" s="48">
        <v>180</v>
      </c>
      <c r="V16" s="49">
        <f t="shared" si="15"/>
        <v>194</v>
      </c>
      <c r="W16" s="672"/>
      <c r="X16" s="673"/>
      <c r="Y16" s="57">
        <f>F16+J16+N16+R16+V16</f>
        <v>890</v>
      </c>
      <c r="Z16" s="56">
        <f>E16+I16+M16+Q16+U16</f>
        <v>820</v>
      </c>
      <c r="AA16" s="58">
        <f>AVERAGE(F16,J16,N16,R16,V16)</f>
        <v>178</v>
      </c>
      <c r="AB16" s="59">
        <f>AVERAGE(F16,J16,N16,R16,V16)-D16</f>
        <v>164</v>
      </c>
      <c r="AC16" s="665"/>
    </row>
    <row r="17" spans="2:29" s="46" customFormat="1" ht="45" customHeight="1" x14ac:dyDescent="0.2">
      <c r="B17" s="716" t="s">
        <v>40</v>
      </c>
      <c r="C17" s="717"/>
      <c r="D17" s="60">
        <f>SUM(D18:D20)</f>
        <v>104</v>
      </c>
      <c r="E17" s="34">
        <f>SUM(E18:E20)</f>
        <v>449</v>
      </c>
      <c r="F17" s="61">
        <f>SUM(F18:F20)</f>
        <v>553</v>
      </c>
      <c r="G17" s="61">
        <f>F13</f>
        <v>556</v>
      </c>
      <c r="H17" s="40" t="str">
        <f>B13</f>
        <v>Assar</v>
      </c>
      <c r="I17" s="66">
        <f>SUM(I18:I20)</f>
        <v>413</v>
      </c>
      <c r="J17" s="61">
        <f>SUM(J18:J20)</f>
        <v>517</v>
      </c>
      <c r="K17" s="61">
        <f>J9</f>
        <v>527</v>
      </c>
      <c r="L17" s="40" t="str">
        <f>B9</f>
        <v>Noobel</v>
      </c>
      <c r="M17" s="42">
        <f>SUM(M18:M20)</f>
        <v>406</v>
      </c>
      <c r="N17" s="61">
        <f>SUM(N18:N20)</f>
        <v>510</v>
      </c>
      <c r="O17" s="61">
        <f>N5</f>
        <v>614</v>
      </c>
      <c r="P17" s="40" t="str">
        <f>B5</f>
        <v>Latestoil</v>
      </c>
      <c r="Q17" s="41">
        <f>SUM(Q18:Q20)</f>
        <v>443</v>
      </c>
      <c r="R17" s="61">
        <f>SUM(R18:R20)</f>
        <v>547</v>
      </c>
      <c r="S17" s="61">
        <f>R21</f>
        <v>571</v>
      </c>
      <c r="T17" s="40" t="str">
        <f>B21</f>
        <v>Aroz3D</v>
      </c>
      <c r="U17" s="41">
        <f>SUM(U18:U20)</f>
        <v>517</v>
      </c>
      <c r="V17" s="61">
        <f>SUM(V18:V20)</f>
        <v>621</v>
      </c>
      <c r="W17" s="61">
        <f>V25</f>
        <v>480</v>
      </c>
      <c r="X17" s="40" t="str">
        <f>B25</f>
        <v>WÜRTH</v>
      </c>
      <c r="Y17" s="43">
        <f t="shared" ref="Y17:Y28" si="16">F17+J17+N17+R17+V17</f>
        <v>2748</v>
      </c>
      <c r="Z17" s="41">
        <f>SUM(Z18:Z20)</f>
        <v>2228</v>
      </c>
      <c r="AA17" s="64">
        <f>AVERAGE(AA18,AA19,AA20)</f>
        <v>183.20000000000002</v>
      </c>
      <c r="AB17" s="45">
        <f>AVERAGE(AB18,AB19,AB20)</f>
        <v>148.53333333333333</v>
      </c>
      <c r="AC17" s="663">
        <f>G18+K18+O18+S18+W18</f>
        <v>1</v>
      </c>
    </row>
    <row r="18" spans="2:29" s="46" customFormat="1" ht="15.75" customHeight="1" x14ac:dyDescent="0.2">
      <c r="B18" s="686" t="s">
        <v>150</v>
      </c>
      <c r="C18" s="687"/>
      <c r="D18" s="47">
        <v>12</v>
      </c>
      <c r="E18" s="48">
        <v>179</v>
      </c>
      <c r="F18" s="49">
        <f>E18+D18</f>
        <v>191</v>
      </c>
      <c r="G18" s="668">
        <v>0</v>
      </c>
      <c r="H18" s="669"/>
      <c r="I18" s="50">
        <v>148</v>
      </c>
      <c r="J18" s="51">
        <f>I18+D18</f>
        <v>160</v>
      </c>
      <c r="K18" s="668">
        <v>0</v>
      </c>
      <c r="L18" s="669"/>
      <c r="M18" s="50">
        <v>149</v>
      </c>
      <c r="N18" s="51">
        <f>M18+D18</f>
        <v>161</v>
      </c>
      <c r="O18" s="668">
        <v>0</v>
      </c>
      <c r="P18" s="669"/>
      <c r="Q18" s="50">
        <v>173</v>
      </c>
      <c r="R18" s="49">
        <f>Q18+D18</f>
        <v>185</v>
      </c>
      <c r="S18" s="668">
        <v>0</v>
      </c>
      <c r="T18" s="669"/>
      <c r="U18" s="50">
        <v>197</v>
      </c>
      <c r="V18" s="49">
        <f>U18+D18</f>
        <v>209</v>
      </c>
      <c r="W18" s="668">
        <v>1</v>
      </c>
      <c r="X18" s="669"/>
      <c r="Y18" s="51">
        <f t="shared" si="16"/>
        <v>906</v>
      </c>
      <c r="Z18" s="50">
        <f>E18+I18+M18+Q18+U18</f>
        <v>846</v>
      </c>
      <c r="AA18" s="52">
        <f>AVERAGE(F18,J18,N18,R18,V18)</f>
        <v>181.2</v>
      </c>
      <c r="AB18" s="53">
        <f>AVERAGE(F18,J18,N18,R18,V18)-D18</f>
        <v>169.2</v>
      </c>
      <c r="AC18" s="664"/>
    </row>
    <row r="19" spans="2:29" s="46" customFormat="1" ht="15.75" customHeight="1" x14ac:dyDescent="0.2">
      <c r="B19" s="686" t="s">
        <v>190</v>
      </c>
      <c r="C19" s="687"/>
      <c r="D19" s="47">
        <v>60</v>
      </c>
      <c r="E19" s="48">
        <v>118</v>
      </c>
      <c r="F19" s="49">
        <f t="shared" ref="F19:F20" si="17">E19+D19</f>
        <v>178</v>
      </c>
      <c r="G19" s="670"/>
      <c r="H19" s="671"/>
      <c r="I19" s="48">
        <v>116</v>
      </c>
      <c r="J19" s="51">
        <f t="shared" ref="J19:J20" si="18">I19+D19</f>
        <v>176</v>
      </c>
      <c r="K19" s="670"/>
      <c r="L19" s="671"/>
      <c r="M19" s="48">
        <v>139</v>
      </c>
      <c r="N19" s="51">
        <f t="shared" ref="N19:N20" si="19">M19+D19</f>
        <v>199</v>
      </c>
      <c r="O19" s="670"/>
      <c r="P19" s="671"/>
      <c r="Q19" s="48">
        <v>145</v>
      </c>
      <c r="R19" s="49">
        <f t="shared" ref="R19:R20" si="20">Q19+D19</f>
        <v>205</v>
      </c>
      <c r="S19" s="670"/>
      <c r="T19" s="671"/>
      <c r="U19" s="48">
        <v>144</v>
      </c>
      <c r="V19" s="49">
        <f t="shared" ref="V19:V20" si="21">U19+D19</f>
        <v>204</v>
      </c>
      <c r="W19" s="670"/>
      <c r="X19" s="671"/>
      <c r="Y19" s="51">
        <f t="shared" si="16"/>
        <v>962</v>
      </c>
      <c r="Z19" s="50">
        <f>E19+I19+M19+Q19+U19</f>
        <v>662</v>
      </c>
      <c r="AA19" s="52">
        <f>AVERAGE(F19,J19,N19,R19,V19)</f>
        <v>192.4</v>
      </c>
      <c r="AB19" s="53">
        <f>AVERAGE(F19,J19,N19,R19,V19)-D19</f>
        <v>132.4</v>
      </c>
      <c r="AC19" s="664"/>
    </row>
    <row r="20" spans="2:29" s="46" customFormat="1" ht="16.5" customHeight="1" thickBot="1" x14ac:dyDescent="0.25">
      <c r="B20" s="682" t="s">
        <v>152</v>
      </c>
      <c r="C20" s="683"/>
      <c r="D20" s="54">
        <v>32</v>
      </c>
      <c r="E20" s="55">
        <v>152</v>
      </c>
      <c r="F20" s="49">
        <f t="shared" si="17"/>
        <v>184</v>
      </c>
      <c r="G20" s="672"/>
      <c r="H20" s="673"/>
      <c r="I20" s="48">
        <v>149</v>
      </c>
      <c r="J20" s="51">
        <f t="shared" si="18"/>
        <v>181</v>
      </c>
      <c r="K20" s="672"/>
      <c r="L20" s="673"/>
      <c r="M20" s="48">
        <v>118</v>
      </c>
      <c r="N20" s="51">
        <f t="shared" si="19"/>
        <v>150</v>
      </c>
      <c r="O20" s="672"/>
      <c r="P20" s="673"/>
      <c r="Q20" s="48">
        <v>125</v>
      </c>
      <c r="R20" s="49">
        <f t="shared" si="20"/>
        <v>157</v>
      </c>
      <c r="S20" s="672"/>
      <c r="T20" s="673"/>
      <c r="U20" s="48">
        <v>176</v>
      </c>
      <c r="V20" s="49">
        <f t="shared" si="21"/>
        <v>208</v>
      </c>
      <c r="W20" s="672"/>
      <c r="X20" s="673"/>
      <c r="Y20" s="57">
        <f t="shared" si="16"/>
        <v>880</v>
      </c>
      <c r="Z20" s="56">
        <f>E20+I20+M20+Q20+U20</f>
        <v>720</v>
      </c>
      <c r="AA20" s="58">
        <f>AVERAGE(F20,J20,N20,R20,V20)</f>
        <v>176</v>
      </c>
      <c r="AB20" s="59">
        <f>AVERAGE(F20,J20,N20,R20,V20)-D20</f>
        <v>144</v>
      </c>
      <c r="AC20" s="665"/>
    </row>
    <row r="21" spans="2:29" s="46" customFormat="1" ht="48.75" customHeight="1" x14ac:dyDescent="0.2">
      <c r="B21" s="684" t="s">
        <v>42</v>
      </c>
      <c r="C21" s="685"/>
      <c r="D21" s="33">
        <f>SUM(D22:D24)</f>
        <v>99</v>
      </c>
      <c r="E21" s="34">
        <f>SUM(E22:E24)</f>
        <v>400</v>
      </c>
      <c r="F21" s="61">
        <f>SUM(F22:F24)</f>
        <v>499</v>
      </c>
      <c r="G21" s="61">
        <f>F9</f>
        <v>611</v>
      </c>
      <c r="H21" s="40" t="str">
        <f>B9</f>
        <v>Noobel</v>
      </c>
      <c r="I21" s="62">
        <f>SUM(I22:I24)</f>
        <v>473</v>
      </c>
      <c r="J21" s="61">
        <f>SUM(J22:J24)</f>
        <v>572</v>
      </c>
      <c r="K21" s="61">
        <f>J5</f>
        <v>581</v>
      </c>
      <c r="L21" s="40" t="str">
        <f>B5</f>
        <v>Latestoil</v>
      </c>
      <c r="M21" s="41">
        <f>SUM(M22:M24)</f>
        <v>397</v>
      </c>
      <c r="N21" s="65">
        <f>SUM(N22:N24)</f>
        <v>496</v>
      </c>
      <c r="O21" s="61">
        <f>N25</f>
        <v>525</v>
      </c>
      <c r="P21" s="40" t="str">
        <f>B25</f>
        <v>WÜRTH</v>
      </c>
      <c r="Q21" s="41">
        <f>SUM(Q22:Q24)</f>
        <v>472</v>
      </c>
      <c r="R21" s="65">
        <f>SUM(R22:R24)</f>
        <v>571</v>
      </c>
      <c r="S21" s="61">
        <f>R17</f>
        <v>547</v>
      </c>
      <c r="T21" s="40" t="str">
        <f>B17</f>
        <v>Karla Köök</v>
      </c>
      <c r="U21" s="41">
        <f>SUM(U22:U24)</f>
        <v>418</v>
      </c>
      <c r="V21" s="65">
        <f>SUM(V22:V24)</f>
        <v>517</v>
      </c>
      <c r="W21" s="61">
        <f>V13</f>
        <v>505</v>
      </c>
      <c r="X21" s="40" t="str">
        <f>B13</f>
        <v>Assar</v>
      </c>
      <c r="Y21" s="43">
        <f t="shared" si="16"/>
        <v>2655</v>
      </c>
      <c r="Z21" s="41">
        <f>SUM(Z22:Z24)</f>
        <v>2160</v>
      </c>
      <c r="AA21" s="64">
        <f>AVERAGE(AA22,AA23,AA24)</f>
        <v>177</v>
      </c>
      <c r="AB21" s="45">
        <f>AVERAGE(AB22,AB23,AB24)</f>
        <v>144</v>
      </c>
      <c r="AC21" s="663">
        <f>G22+K22+O22+S22+W22</f>
        <v>2</v>
      </c>
    </row>
    <row r="22" spans="2:29" s="46" customFormat="1" ht="15.75" customHeight="1" x14ac:dyDescent="0.2">
      <c r="B22" s="686" t="s">
        <v>139</v>
      </c>
      <c r="C22" s="687"/>
      <c r="D22" s="47">
        <v>42</v>
      </c>
      <c r="E22" s="48">
        <v>109</v>
      </c>
      <c r="F22" s="49">
        <f>E22+D22</f>
        <v>151</v>
      </c>
      <c r="G22" s="668">
        <v>0</v>
      </c>
      <c r="H22" s="669"/>
      <c r="I22" s="50">
        <v>141</v>
      </c>
      <c r="J22" s="51">
        <f>I22+D22</f>
        <v>183</v>
      </c>
      <c r="K22" s="668">
        <v>0</v>
      </c>
      <c r="L22" s="669"/>
      <c r="M22" s="50">
        <v>157</v>
      </c>
      <c r="N22" s="51">
        <f>M22+D22</f>
        <v>199</v>
      </c>
      <c r="O22" s="668">
        <v>0</v>
      </c>
      <c r="P22" s="669"/>
      <c r="Q22" s="50">
        <v>154</v>
      </c>
      <c r="R22" s="49">
        <f>Q22+D22</f>
        <v>196</v>
      </c>
      <c r="S22" s="668">
        <v>1</v>
      </c>
      <c r="T22" s="669"/>
      <c r="U22" s="50">
        <v>153</v>
      </c>
      <c r="V22" s="49">
        <f>U22+D22</f>
        <v>195</v>
      </c>
      <c r="W22" s="668">
        <v>1</v>
      </c>
      <c r="X22" s="669"/>
      <c r="Y22" s="51">
        <f t="shared" si="16"/>
        <v>924</v>
      </c>
      <c r="Z22" s="50">
        <f>E22+I22+M22+Q22+U22</f>
        <v>714</v>
      </c>
      <c r="AA22" s="52">
        <f>AVERAGE(F22,J22,N22,R22,V22)</f>
        <v>184.8</v>
      </c>
      <c r="AB22" s="53">
        <f>AVERAGE(F22,J22,N22,R22,V22)-D22</f>
        <v>142.80000000000001</v>
      </c>
      <c r="AC22" s="664"/>
    </row>
    <row r="23" spans="2:29" s="46" customFormat="1" ht="15.75" customHeight="1" x14ac:dyDescent="0.2">
      <c r="B23" s="686" t="s">
        <v>140</v>
      </c>
      <c r="C23" s="687"/>
      <c r="D23" s="47">
        <v>9</v>
      </c>
      <c r="E23" s="48">
        <v>169</v>
      </c>
      <c r="F23" s="49">
        <f t="shared" ref="F23:F24" si="22">E23+D23</f>
        <v>178</v>
      </c>
      <c r="G23" s="670"/>
      <c r="H23" s="671"/>
      <c r="I23" s="48">
        <v>186</v>
      </c>
      <c r="J23" s="51">
        <f t="shared" ref="J23:J24" si="23">I23+D23</f>
        <v>195</v>
      </c>
      <c r="K23" s="670"/>
      <c r="L23" s="671"/>
      <c r="M23" s="48">
        <v>124</v>
      </c>
      <c r="N23" s="51">
        <f t="shared" ref="N23:N24" si="24">M23+D23</f>
        <v>133</v>
      </c>
      <c r="O23" s="670"/>
      <c r="P23" s="671"/>
      <c r="Q23" s="48">
        <v>178</v>
      </c>
      <c r="R23" s="49">
        <f t="shared" ref="R23:R24" si="25">Q23+D23</f>
        <v>187</v>
      </c>
      <c r="S23" s="670"/>
      <c r="T23" s="671"/>
      <c r="U23" s="48">
        <v>161</v>
      </c>
      <c r="V23" s="49">
        <f t="shared" ref="V23:V24" si="26">U23+D23</f>
        <v>170</v>
      </c>
      <c r="W23" s="670"/>
      <c r="X23" s="671"/>
      <c r="Y23" s="51">
        <f t="shared" si="16"/>
        <v>863</v>
      </c>
      <c r="Z23" s="50">
        <f>E23+I23+M23+Q23+U23</f>
        <v>818</v>
      </c>
      <c r="AA23" s="52">
        <f>AVERAGE(F23,J23,N23,R23,V23)</f>
        <v>172.6</v>
      </c>
      <c r="AB23" s="53">
        <f>AVERAGE(F23,J23,N23,R23,V23)-D23</f>
        <v>163.6</v>
      </c>
      <c r="AC23" s="664"/>
    </row>
    <row r="24" spans="2:29" s="46" customFormat="1" ht="16.5" customHeight="1" thickBot="1" x14ac:dyDescent="0.25">
      <c r="B24" s="688" t="s">
        <v>138</v>
      </c>
      <c r="C24" s="689"/>
      <c r="D24" s="54">
        <v>48</v>
      </c>
      <c r="E24" s="55">
        <v>122</v>
      </c>
      <c r="F24" s="49">
        <f t="shared" si="22"/>
        <v>170</v>
      </c>
      <c r="G24" s="672"/>
      <c r="H24" s="673"/>
      <c r="I24" s="48">
        <v>146</v>
      </c>
      <c r="J24" s="51">
        <f t="shared" si="23"/>
        <v>194</v>
      </c>
      <c r="K24" s="672"/>
      <c r="L24" s="673"/>
      <c r="M24" s="48">
        <v>116</v>
      </c>
      <c r="N24" s="51">
        <f t="shared" si="24"/>
        <v>164</v>
      </c>
      <c r="O24" s="672"/>
      <c r="P24" s="673"/>
      <c r="Q24" s="48">
        <v>140</v>
      </c>
      <c r="R24" s="49">
        <f t="shared" si="25"/>
        <v>188</v>
      </c>
      <c r="S24" s="672"/>
      <c r="T24" s="673"/>
      <c r="U24" s="48">
        <v>104</v>
      </c>
      <c r="V24" s="49">
        <f t="shared" si="26"/>
        <v>152</v>
      </c>
      <c r="W24" s="672"/>
      <c r="X24" s="673"/>
      <c r="Y24" s="57">
        <f t="shared" si="16"/>
        <v>868</v>
      </c>
      <c r="Z24" s="56">
        <f>E24+I24+M24+Q24+U24</f>
        <v>628</v>
      </c>
      <c r="AA24" s="58">
        <f>AVERAGE(F24,J24,N24,R24,V24)</f>
        <v>173.6</v>
      </c>
      <c r="AB24" s="59">
        <f>AVERAGE(F24,J24,N24,R24,V24)-D24</f>
        <v>125.6</v>
      </c>
      <c r="AC24" s="665"/>
    </row>
    <row r="25" spans="2:29" s="46" customFormat="1" ht="40.5" customHeight="1" x14ac:dyDescent="0.2">
      <c r="B25" s="661" t="s">
        <v>133</v>
      </c>
      <c r="C25" s="662"/>
      <c r="D25" s="67">
        <f>SUM(D26:D28)</f>
        <v>61</v>
      </c>
      <c r="E25" s="34">
        <f>SUM(E26:E28)</f>
        <v>457</v>
      </c>
      <c r="F25" s="61">
        <f>SUM(F26:F28)</f>
        <v>518</v>
      </c>
      <c r="G25" s="61">
        <f>F5</f>
        <v>547</v>
      </c>
      <c r="H25" s="40" t="str">
        <f>B5</f>
        <v>Latestoil</v>
      </c>
      <c r="I25" s="62">
        <f>SUM(I26:I28)</f>
        <v>488</v>
      </c>
      <c r="J25" s="61">
        <f>SUM(J26:J28)</f>
        <v>549</v>
      </c>
      <c r="K25" s="61">
        <f>J13</f>
        <v>576</v>
      </c>
      <c r="L25" s="40" t="str">
        <f>B13</f>
        <v>Assar</v>
      </c>
      <c r="M25" s="42">
        <f>SUM(M26:M28)</f>
        <v>464</v>
      </c>
      <c r="N25" s="63">
        <f>SUM(N26:N28)</f>
        <v>525</v>
      </c>
      <c r="O25" s="61">
        <f>N21</f>
        <v>496</v>
      </c>
      <c r="P25" s="40" t="str">
        <f>B21</f>
        <v>Aroz3D</v>
      </c>
      <c r="Q25" s="41">
        <f>SUM(Q26:Q28)</f>
        <v>472</v>
      </c>
      <c r="R25" s="63">
        <f>SUM(R26:R28)</f>
        <v>533</v>
      </c>
      <c r="S25" s="61">
        <f>R9</f>
        <v>606</v>
      </c>
      <c r="T25" s="40" t="str">
        <f>B9</f>
        <v>Noobel</v>
      </c>
      <c r="U25" s="41">
        <f>SUM(U26:U28)</f>
        <v>419</v>
      </c>
      <c r="V25" s="63">
        <f>SUM(V26:V28)</f>
        <v>480</v>
      </c>
      <c r="W25" s="61">
        <f>V17</f>
        <v>621</v>
      </c>
      <c r="X25" s="40" t="str">
        <f>B17</f>
        <v>Karla Köök</v>
      </c>
      <c r="Y25" s="43">
        <f t="shared" si="16"/>
        <v>2605</v>
      </c>
      <c r="Z25" s="41">
        <f>SUM(Z26:Z28)</f>
        <v>2300</v>
      </c>
      <c r="AA25" s="64">
        <f>AVERAGE(AA26,AA27,AA28)</f>
        <v>173.66666666666666</v>
      </c>
      <c r="AB25" s="45">
        <f>AVERAGE(AB26,AB27,AB28)</f>
        <v>153.33333333333334</v>
      </c>
      <c r="AC25" s="663">
        <f>G26+K26+O26+S26+W26</f>
        <v>1</v>
      </c>
    </row>
    <row r="26" spans="2:29" s="46" customFormat="1" ht="15.75" customHeight="1" x14ac:dyDescent="0.2">
      <c r="B26" s="728" t="s">
        <v>144</v>
      </c>
      <c r="C26" s="728"/>
      <c r="D26" s="47">
        <v>28</v>
      </c>
      <c r="E26" s="48">
        <v>136</v>
      </c>
      <c r="F26" s="49">
        <f>E26+D26</f>
        <v>164</v>
      </c>
      <c r="G26" s="668">
        <v>0</v>
      </c>
      <c r="H26" s="669"/>
      <c r="I26" s="50">
        <v>129</v>
      </c>
      <c r="J26" s="51">
        <f>I26+D26</f>
        <v>157</v>
      </c>
      <c r="K26" s="668">
        <v>0</v>
      </c>
      <c r="L26" s="669"/>
      <c r="M26" s="50">
        <v>149</v>
      </c>
      <c r="N26" s="51">
        <f>M26+D26</f>
        <v>177</v>
      </c>
      <c r="O26" s="668">
        <v>1</v>
      </c>
      <c r="P26" s="669"/>
      <c r="Q26" s="50">
        <v>158</v>
      </c>
      <c r="R26" s="49">
        <f>Q26+D26</f>
        <v>186</v>
      </c>
      <c r="S26" s="668">
        <v>0</v>
      </c>
      <c r="T26" s="669"/>
      <c r="U26" s="50">
        <v>144</v>
      </c>
      <c r="V26" s="49">
        <f>U26+D26</f>
        <v>172</v>
      </c>
      <c r="W26" s="668">
        <v>0</v>
      </c>
      <c r="X26" s="669"/>
      <c r="Y26" s="51">
        <f t="shared" si="16"/>
        <v>856</v>
      </c>
      <c r="Z26" s="50">
        <f>E26+I26+M26+Q26+U26</f>
        <v>716</v>
      </c>
      <c r="AA26" s="52">
        <f>AVERAGE(F26,J26,N26,R26,V26)</f>
        <v>171.2</v>
      </c>
      <c r="AB26" s="53">
        <f>AVERAGE(F26,J26,N26,R26,V26)-D26</f>
        <v>143.19999999999999</v>
      </c>
      <c r="AC26" s="664"/>
    </row>
    <row r="27" spans="2:29" s="46" customFormat="1" ht="15.75" customHeight="1" x14ac:dyDescent="0.2">
      <c r="B27" s="728" t="s">
        <v>145</v>
      </c>
      <c r="C27" s="728"/>
      <c r="D27" s="47">
        <v>23</v>
      </c>
      <c r="E27" s="48">
        <v>152</v>
      </c>
      <c r="F27" s="49">
        <f t="shared" ref="F27:F28" si="27">E27+D27</f>
        <v>175</v>
      </c>
      <c r="G27" s="670"/>
      <c r="H27" s="671"/>
      <c r="I27" s="48">
        <v>183</v>
      </c>
      <c r="J27" s="51">
        <f t="shared" ref="J27:J28" si="28">I27+D27</f>
        <v>206</v>
      </c>
      <c r="K27" s="670"/>
      <c r="L27" s="671"/>
      <c r="M27" s="48">
        <v>175</v>
      </c>
      <c r="N27" s="51">
        <f t="shared" ref="N27:N28" si="29">M27+D27</f>
        <v>198</v>
      </c>
      <c r="O27" s="670"/>
      <c r="P27" s="671"/>
      <c r="Q27" s="48">
        <v>158</v>
      </c>
      <c r="R27" s="49">
        <f t="shared" ref="R27:R28" si="30">Q27+D27</f>
        <v>181</v>
      </c>
      <c r="S27" s="670"/>
      <c r="T27" s="671"/>
      <c r="U27" s="48">
        <v>123</v>
      </c>
      <c r="V27" s="49">
        <f t="shared" ref="V27:V28" si="31">U27+D27</f>
        <v>146</v>
      </c>
      <c r="W27" s="670"/>
      <c r="X27" s="671"/>
      <c r="Y27" s="51">
        <f t="shared" si="16"/>
        <v>906</v>
      </c>
      <c r="Z27" s="50">
        <f>E27+I27+M27+Q27+U27</f>
        <v>791</v>
      </c>
      <c r="AA27" s="52">
        <f>AVERAGE(F27,J27,N27,R27,V27)</f>
        <v>181.2</v>
      </c>
      <c r="AB27" s="53">
        <f>AVERAGE(F27,J27,N27,R27,V27)-D27</f>
        <v>158.19999999999999</v>
      </c>
      <c r="AC27" s="664"/>
    </row>
    <row r="28" spans="2:29" s="46" customFormat="1" ht="16.5" customHeight="1" thickBot="1" x14ac:dyDescent="0.25">
      <c r="B28" s="729" t="s">
        <v>146</v>
      </c>
      <c r="C28" s="729"/>
      <c r="D28" s="68">
        <v>10</v>
      </c>
      <c r="E28" s="55">
        <v>169</v>
      </c>
      <c r="F28" s="49">
        <f t="shared" si="27"/>
        <v>179</v>
      </c>
      <c r="G28" s="672"/>
      <c r="H28" s="673"/>
      <c r="I28" s="55">
        <v>176</v>
      </c>
      <c r="J28" s="51">
        <f t="shared" si="28"/>
        <v>186</v>
      </c>
      <c r="K28" s="672"/>
      <c r="L28" s="673"/>
      <c r="M28" s="55">
        <v>140</v>
      </c>
      <c r="N28" s="51">
        <f t="shared" si="29"/>
        <v>150</v>
      </c>
      <c r="O28" s="672"/>
      <c r="P28" s="673"/>
      <c r="Q28" s="55">
        <v>156</v>
      </c>
      <c r="R28" s="49">
        <f t="shared" si="30"/>
        <v>166</v>
      </c>
      <c r="S28" s="672"/>
      <c r="T28" s="673"/>
      <c r="U28" s="55">
        <v>152</v>
      </c>
      <c r="V28" s="49">
        <f t="shared" si="31"/>
        <v>162</v>
      </c>
      <c r="W28" s="672"/>
      <c r="X28" s="673"/>
      <c r="Y28" s="57">
        <f t="shared" si="16"/>
        <v>843</v>
      </c>
      <c r="Z28" s="56">
        <f>E28+I28+M28+Q28+U28</f>
        <v>793</v>
      </c>
      <c r="AA28" s="58">
        <f>AVERAGE(F28,J28,N28,R28,V28)</f>
        <v>168.6</v>
      </c>
      <c r="AB28" s="59">
        <f>AVERAGE(F28,J28,N28,R28,V28)-D28</f>
        <v>158.6</v>
      </c>
      <c r="AC28" s="665"/>
    </row>
    <row r="29" spans="2:29" s="46" customFormat="1" ht="18" x14ac:dyDescent="0.2">
      <c r="B29" s="208"/>
      <c r="C29" s="208"/>
      <c r="D29" s="209"/>
      <c r="E29" s="210"/>
      <c r="F29" s="211"/>
      <c r="G29" s="212"/>
      <c r="H29" s="212"/>
      <c r="I29" s="210"/>
      <c r="J29" s="211"/>
      <c r="K29" s="212"/>
      <c r="L29" s="212"/>
      <c r="M29" s="210"/>
      <c r="N29" s="211"/>
      <c r="O29" s="212"/>
      <c r="P29" s="212"/>
      <c r="Q29" s="210"/>
      <c r="R29" s="211"/>
      <c r="S29" s="212"/>
      <c r="T29" s="212"/>
      <c r="U29" s="210"/>
      <c r="V29" s="211"/>
      <c r="W29" s="212"/>
      <c r="X29" s="212"/>
      <c r="Y29" s="211"/>
      <c r="Z29" s="210"/>
      <c r="AA29" s="213"/>
      <c r="AB29" s="214"/>
      <c r="AC29" s="215"/>
    </row>
    <row r="30" spans="2:29" ht="22.5" x14ac:dyDescent="0.25">
      <c r="B30" s="2"/>
      <c r="C30" s="2"/>
      <c r="D30" s="3"/>
      <c r="E30" s="4"/>
      <c r="F30" s="5" t="s">
        <v>188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"/>
      <c r="T30" s="3"/>
      <c r="U30" s="3"/>
      <c r="V30" s="6"/>
      <c r="W30" s="7" t="s">
        <v>87</v>
      </c>
      <c r="X30" s="8"/>
      <c r="Y30" s="8"/>
      <c r="Z30" s="8"/>
      <c r="AA30" s="3"/>
      <c r="AB30" s="3"/>
      <c r="AC30" s="4"/>
    </row>
    <row r="31" spans="2:29" ht="21" thickBot="1" x14ac:dyDescent="0.35">
      <c r="B31" s="9" t="s">
        <v>0</v>
      </c>
      <c r="C31" s="10"/>
      <c r="D31" s="10"/>
      <c r="E31" s="4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</row>
    <row r="32" spans="2:29" x14ac:dyDescent="0.25">
      <c r="B32" s="698" t="s">
        <v>1</v>
      </c>
      <c r="C32" s="699"/>
      <c r="D32" s="12" t="s">
        <v>2</v>
      </c>
      <c r="E32" s="13"/>
      <c r="F32" s="260" t="s">
        <v>3</v>
      </c>
      <c r="G32" s="700" t="s">
        <v>4</v>
      </c>
      <c r="H32" s="701"/>
      <c r="I32" s="15"/>
      <c r="J32" s="260" t="s">
        <v>5</v>
      </c>
      <c r="K32" s="700" t="s">
        <v>4</v>
      </c>
      <c r="L32" s="701"/>
      <c r="M32" s="16"/>
      <c r="N32" s="260" t="s">
        <v>6</v>
      </c>
      <c r="O32" s="700" t="s">
        <v>4</v>
      </c>
      <c r="P32" s="701"/>
      <c r="Q32" s="16"/>
      <c r="R32" s="260" t="s">
        <v>7</v>
      </c>
      <c r="S32" s="700" t="s">
        <v>4</v>
      </c>
      <c r="T32" s="701"/>
      <c r="U32" s="17"/>
      <c r="V32" s="260" t="s">
        <v>8</v>
      </c>
      <c r="W32" s="700" t="s">
        <v>4</v>
      </c>
      <c r="X32" s="701"/>
      <c r="Y32" s="260" t="s">
        <v>9</v>
      </c>
      <c r="Z32" s="18"/>
      <c r="AA32" s="19" t="s">
        <v>10</v>
      </c>
      <c r="AB32" s="20" t="s">
        <v>11</v>
      </c>
      <c r="AC32" s="21" t="s">
        <v>9</v>
      </c>
    </row>
    <row r="33" spans="1:29" ht="17.25" thickBot="1" x14ac:dyDescent="0.3">
      <c r="A33" s="22"/>
      <c r="B33" s="702" t="s">
        <v>12</v>
      </c>
      <c r="C33" s="703"/>
      <c r="D33" s="23"/>
      <c r="E33" s="24"/>
      <c r="F33" s="25" t="s">
        <v>13</v>
      </c>
      <c r="G33" s="696" t="s">
        <v>14</v>
      </c>
      <c r="H33" s="697"/>
      <c r="I33" s="26"/>
      <c r="J33" s="25" t="s">
        <v>13</v>
      </c>
      <c r="K33" s="696" t="s">
        <v>14</v>
      </c>
      <c r="L33" s="697"/>
      <c r="M33" s="25"/>
      <c r="N33" s="25" t="s">
        <v>13</v>
      </c>
      <c r="O33" s="696" t="s">
        <v>14</v>
      </c>
      <c r="P33" s="697"/>
      <c r="Q33" s="25"/>
      <c r="R33" s="25" t="s">
        <v>13</v>
      </c>
      <c r="S33" s="696" t="s">
        <v>14</v>
      </c>
      <c r="T33" s="697"/>
      <c r="U33" s="27"/>
      <c r="V33" s="25" t="s">
        <v>13</v>
      </c>
      <c r="W33" s="696" t="s">
        <v>14</v>
      </c>
      <c r="X33" s="697"/>
      <c r="Y33" s="28" t="s">
        <v>13</v>
      </c>
      <c r="Z33" s="29" t="s">
        <v>15</v>
      </c>
      <c r="AA33" s="30" t="s">
        <v>16</v>
      </c>
      <c r="AB33" s="31" t="s">
        <v>17</v>
      </c>
      <c r="AC33" s="32" t="s">
        <v>18</v>
      </c>
    </row>
    <row r="34" spans="1:29" ht="35.25" customHeight="1" x14ac:dyDescent="0.25">
      <c r="A34" s="22"/>
      <c r="B34" s="678" t="s">
        <v>19</v>
      </c>
      <c r="C34" s="679"/>
      <c r="D34" s="33">
        <f>SUM(D35:D37)</f>
        <v>51</v>
      </c>
      <c r="E34" s="34">
        <f>SUM(E35:E37)</f>
        <v>509</v>
      </c>
      <c r="F34" s="35">
        <f>SUM(F35:F37)</f>
        <v>560</v>
      </c>
      <c r="G34" s="36">
        <f>F54</f>
        <v>498</v>
      </c>
      <c r="H34" s="37" t="str">
        <f>B54</f>
        <v>VERX</v>
      </c>
      <c r="I34" s="62">
        <f>SUM(I35:I37)</f>
        <v>525</v>
      </c>
      <c r="J34" s="39">
        <f>SUM(J35:J37)</f>
        <v>576</v>
      </c>
      <c r="K34" s="39">
        <f>J50</f>
        <v>513</v>
      </c>
      <c r="L34" s="40" t="str">
        <f>B50</f>
        <v>Egesten Metallehitused</v>
      </c>
      <c r="M34" s="41">
        <f>SUM(M35:M37)</f>
        <v>537</v>
      </c>
      <c r="N34" s="36">
        <f>SUM(N35:N37)</f>
        <v>588</v>
      </c>
      <c r="O34" s="36">
        <f>N46</f>
        <v>602</v>
      </c>
      <c r="P34" s="37" t="str">
        <f>B46</f>
        <v>Eesti Raudtee</v>
      </c>
      <c r="Q34" s="42">
        <f>SUM(Q35:Q37)</f>
        <v>453</v>
      </c>
      <c r="R34" s="36">
        <f>SUM(R35:R37)</f>
        <v>504</v>
      </c>
      <c r="S34" s="36">
        <f>R42</f>
        <v>547</v>
      </c>
      <c r="T34" s="37" t="str">
        <f>B42</f>
        <v>HAT-auto</v>
      </c>
      <c r="U34" s="42">
        <f>SUM(U35:U37)</f>
        <v>570</v>
      </c>
      <c r="V34" s="36">
        <f>SUM(V35:V37)</f>
        <v>621</v>
      </c>
      <c r="W34" s="36">
        <f>V38</f>
        <v>543</v>
      </c>
      <c r="X34" s="37" t="str">
        <f>B38</f>
        <v>Temper</v>
      </c>
      <c r="Y34" s="43">
        <f>F34+J34+N34+R34+V34</f>
        <v>2849</v>
      </c>
      <c r="Z34" s="41">
        <f>SUM(Z35:Z37)</f>
        <v>2594</v>
      </c>
      <c r="AA34" s="44">
        <f>AVERAGE(AA35,AA36,AA37)</f>
        <v>189.93333333333331</v>
      </c>
      <c r="AB34" s="45">
        <f>AVERAGE(AB35,AB36,AB37)</f>
        <v>172.93333333333331</v>
      </c>
      <c r="AC34" s="663">
        <f>G35+K35+O35+S35+W35</f>
        <v>3</v>
      </c>
    </row>
    <row r="35" spans="1:29" ht="16.5" customHeight="1" x14ac:dyDescent="0.25">
      <c r="A35" s="46"/>
      <c r="B35" s="680" t="s">
        <v>99</v>
      </c>
      <c r="C35" s="681"/>
      <c r="D35" s="47">
        <v>18</v>
      </c>
      <c r="E35" s="48">
        <v>154</v>
      </c>
      <c r="F35" s="49">
        <f>E35+D35</f>
        <v>172</v>
      </c>
      <c r="G35" s="668">
        <v>1</v>
      </c>
      <c r="H35" s="669"/>
      <c r="I35" s="50">
        <v>177</v>
      </c>
      <c r="J35" s="51">
        <f>I35+D35</f>
        <v>195</v>
      </c>
      <c r="K35" s="668">
        <v>1</v>
      </c>
      <c r="L35" s="669"/>
      <c r="M35" s="50">
        <v>165</v>
      </c>
      <c r="N35" s="51">
        <f>M35+D35</f>
        <v>183</v>
      </c>
      <c r="O35" s="668">
        <v>0</v>
      </c>
      <c r="P35" s="669"/>
      <c r="Q35" s="50">
        <v>146</v>
      </c>
      <c r="R35" s="49">
        <f>Q35+D35</f>
        <v>164</v>
      </c>
      <c r="S35" s="668">
        <v>0</v>
      </c>
      <c r="T35" s="669"/>
      <c r="U35" s="48">
        <v>181</v>
      </c>
      <c r="V35" s="49">
        <f>U35+D35</f>
        <v>199</v>
      </c>
      <c r="W35" s="668">
        <v>1</v>
      </c>
      <c r="X35" s="669"/>
      <c r="Y35" s="51">
        <f>F35+J35+N35+R35+V35</f>
        <v>913</v>
      </c>
      <c r="Z35" s="50">
        <f>E35+I35+M35+Q35+U35</f>
        <v>823</v>
      </c>
      <c r="AA35" s="52">
        <f>AVERAGE(F35,J35,N35,R35,V35)</f>
        <v>182.6</v>
      </c>
      <c r="AB35" s="53">
        <f>AVERAGE(F35,J35,N35,R35,V35)-D35</f>
        <v>164.6</v>
      </c>
      <c r="AC35" s="664"/>
    </row>
    <row r="36" spans="1:29" s="22" customFormat="1" ht="15.75" customHeight="1" x14ac:dyDescent="0.2">
      <c r="A36" s="46"/>
      <c r="B36" s="680" t="s">
        <v>97</v>
      </c>
      <c r="C36" s="681"/>
      <c r="D36" s="47">
        <v>18</v>
      </c>
      <c r="E36" s="48">
        <v>198</v>
      </c>
      <c r="F36" s="49">
        <f t="shared" ref="F36:F37" si="32">E36+D36</f>
        <v>216</v>
      </c>
      <c r="G36" s="670"/>
      <c r="H36" s="671"/>
      <c r="I36" s="50">
        <v>160</v>
      </c>
      <c r="J36" s="51">
        <f t="shared" ref="J36:J37" si="33">I36+D36</f>
        <v>178</v>
      </c>
      <c r="K36" s="670"/>
      <c r="L36" s="671"/>
      <c r="M36" s="50">
        <v>135</v>
      </c>
      <c r="N36" s="51">
        <f t="shared" ref="N36:N37" si="34">M36+D36</f>
        <v>153</v>
      </c>
      <c r="O36" s="670"/>
      <c r="P36" s="671"/>
      <c r="Q36" s="48">
        <v>153</v>
      </c>
      <c r="R36" s="49">
        <f t="shared" ref="R36:R37" si="35">Q36+D36</f>
        <v>171</v>
      </c>
      <c r="S36" s="670"/>
      <c r="T36" s="671"/>
      <c r="U36" s="48">
        <v>169</v>
      </c>
      <c r="V36" s="49">
        <f>U36+D36</f>
        <v>187</v>
      </c>
      <c r="W36" s="670"/>
      <c r="X36" s="671"/>
      <c r="Y36" s="51">
        <f>F36+J36+N36+R36+V36</f>
        <v>905</v>
      </c>
      <c r="Z36" s="50">
        <f>E36+I36+M36+Q36+U36</f>
        <v>815</v>
      </c>
      <c r="AA36" s="52">
        <f>AVERAGE(F36,J36,N36,R36,V36)</f>
        <v>181</v>
      </c>
      <c r="AB36" s="53">
        <f>AVERAGE(F36,J36,N36,R36,V36)-D36</f>
        <v>163</v>
      </c>
      <c r="AC36" s="664"/>
    </row>
    <row r="37" spans="1:29" s="22" customFormat="1" ht="16.5" customHeight="1" thickBot="1" x14ac:dyDescent="0.25">
      <c r="A37" s="46"/>
      <c r="B37" s="682" t="s">
        <v>98</v>
      </c>
      <c r="C37" s="683"/>
      <c r="D37" s="54">
        <v>15</v>
      </c>
      <c r="E37" s="55">
        <v>157</v>
      </c>
      <c r="F37" s="49">
        <f t="shared" si="32"/>
        <v>172</v>
      </c>
      <c r="G37" s="672"/>
      <c r="H37" s="673"/>
      <c r="I37" s="56">
        <v>188</v>
      </c>
      <c r="J37" s="51">
        <f t="shared" si="33"/>
        <v>203</v>
      </c>
      <c r="K37" s="672"/>
      <c r="L37" s="673"/>
      <c r="M37" s="50">
        <v>237</v>
      </c>
      <c r="N37" s="51">
        <f t="shared" si="34"/>
        <v>252</v>
      </c>
      <c r="O37" s="672"/>
      <c r="P37" s="673"/>
      <c r="Q37" s="48">
        <v>154</v>
      </c>
      <c r="R37" s="49">
        <f t="shared" si="35"/>
        <v>169</v>
      </c>
      <c r="S37" s="672"/>
      <c r="T37" s="673"/>
      <c r="U37" s="48">
        <v>220</v>
      </c>
      <c r="V37" s="49">
        <f>U37+D37</f>
        <v>235</v>
      </c>
      <c r="W37" s="672"/>
      <c r="X37" s="673"/>
      <c r="Y37" s="57">
        <f>F37+J37+N37+R37+V37</f>
        <v>1031</v>
      </c>
      <c r="Z37" s="56">
        <f>E37+I37+M37+Q37+U37</f>
        <v>956</v>
      </c>
      <c r="AA37" s="58">
        <f>AVERAGE(F37,J37,N37,R37,V37)</f>
        <v>206.2</v>
      </c>
      <c r="AB37" s="59">
        <f>AVERAGE(F37,J37,N37,R37,V37)-D37</f>
        <v>191.2</v>
      </c>
      <c r="AC37" s="665"/>
    </row>
    <row r="38" spans="1:29" s="46" customFormat="1" ht="42.75" customHeight="1" x14ac:dyDescent="0.2">
      <c r="B38" s="716" t="s">
        <v>56</v>
      </c>
      <c r="C38" s="718"/>
      <c r="D38" s="60">
        <f>SUM(D39:D41)</f>
        <v>127</v>
      </c>
      <c r="E38" s="34">
        <f>SUM(E39:E41)</f>
        <v>373</v>
      </c>
      <c r="F38" s="61">
        <f>SUM(F39:F41)</f>
        <v>500</v>
      </c>
      <c r="G38" s="61">
        <f>F50</f>
        <v>503</v>
      </c>
      <c r="H38" s="40" t="str">
        <f>B50</f>
        <v>Egesten Metallehitused</v>
      </c>
      <c r="I38" s="62">
        <f>SUM(I39:I41)</f>
        <v>410</v>
      </c>
      <c r="J38" s="61">
        <f>SUM(J39:J41)</f>
        <v>537</v>
      </c>
      <c r="K38" s="61">
        <f>J46</f>
        <v>552</v>
      </c>
      <c r="L38" s="40" t="str">
        <f>B46</f>
        <v>Eesti Raudtee</v>
      </c>
      <c r="M38" s="41">
        <f>SUM(M39:M41)</f>
        <v>404</v>
      </c>
      <c r="N38" s="65">
        <f>SUM(N39:N41)</f>
        <v>531</v>
      </c>
      <c r="O38" s="61">
        <f>N42</f>
        <v>522</v>
      </c>
      <c r="P38" s="40" t="str">
        <f>B42</f>
        <v>HAT-auto</v>
      </c>
      <c r="Q38" s="41">
        <f>SUM(Q39:Q41)</f>
        <v>447</v>
      </c>
      <c r="R38" s="36">
        <f>SUM(R39:R41)</f>
        <v>574</v>
      </c>
      <c r="S38" s="61">
        <f>R54</f>
        <v>546</v>
      </c>
      <c r="T38" s="40" t="str">
        <f>B54</f>
        <v>VERX</v>
      </c>
      <c r="U38" s="41">
        <f>SUM(U39:U41)</f>
        <v>416</v>
      </c>
      <c r="V38" s="63">
        <f>SUM(V39:V41)</f>
        <v>543</v>
      </c>
      <c r="W38" s="61">
        <f>V34</f>
        <v>621</v>
      </c>
      <c r="X38" s="40" t="str">
        <f>B34</f>
        <v>Dan Arpo</v>
      </c>
      <c r="Y38" s="43">
        <f>F38+J38+N38+R38+V38</f>
        <v>2685</v>
      </c>
      <c r="Z38" s="41">
        <f>SUM(Z39:Z41)</f>
        <v>2050</v>
      </c>
      <c r="AA38" s="64">
        <f>AVERAGE(AA39,AA40,AA41)</f>
        <v>179</v>
      </c>
      <c r="AB38" s="45">
        <f>AVERAGE(AB39,AB40,AB41)</f>
        <v>136.66666666666666</v>
      </c>
      <c r="AC38" s="663">
        <f>G39+K39+O39+S39+W39</f>
        <v>2</v>
      </c>
    </row>
    <row r="39" spans="1:29" s="46" customFormat="1" ht="15.75" x14ac:dyDescent="0.2">
      <c r="B39" s="719" t="s">
        <v>134</v>
      </c>
      <c r="C39" s="720"/>
      <c r="D39" s="47">
        <v>50</v>
      </c>
      <c r="E39" s="48">
        <v>140</v>
      </c>
      <c r="F39" s="49">
        <f>E39+D39</f>
        <v>190</v>
      </c>
      <c r="G39" s="668">
        <v>0</v>
      </c>
      <c r="H39" s="669"/>
      <c r="I39" s="50">
        <v>113</v>
      </c>
      <c r="J39" s="51">
        <f>I39+D39</f>
        <v>163</v>
      </c>
      <c r="K39" s="668">
        <v>0</v>
      </c>
      <c r="L39" s="669"/>
      <c r="M39" s="50">
        <v>128</v>
      </c>
      <c r="N39" s="51">
        <f>M39+D39</f>
        <v>178</v>
      </c>
      <c r="O39" s="668">
        <v>1</v>
      </c>
      <c r="P39" s="669"/>
      <c r="Q39" s="50">
        <v>126</v>
      </c>
      <c r="R39" s="49">
        <f>Q39+D39</f>
        <v>176</v>
      </c>
      <c r="S39" s="668">
        <v>1</v>
      </c>
      <c r="T39" s="669"/>
      <c r="U39" s="50">
        <v>105</v>
      </c>
      <c r="V39" s="49">
        <f>U39+D39</f>
        <v>155</v>
      </c>
      <c r="W39" s="668">
        <v>0</v>
      </c>
      <c r="X39" s="669"/>
      <c r="Y39" s="51">
        <f t="shared" ref="Y39:Y44" si="36">F39+J39+N39+R39+V39</f>
        <v>862</v>
      </c>
      <c r="Z39" s="50">
        <f>E39+I39+M39+Q39+U39</f>
        <v>612</v>
      </c>
      <c r="AA39" s="52">
        <f>AVERAGE(F39,J39,N39,R39,V39)</f>
        <v>172.4</v>
      </c>
      <c r="AB39" s="53">
        <f>AVERAGE(F39,J39,N39,R39,V39)-D39</f>
        <v>122.4</v>
      </c>
      <c r="AC39" s="664"/>
    </row>
    <row r="40" spans="1:29" s="46" customFormat="1" ht="15.75" customHeight="1" x14ac:dyDescent="0.2">
      <c r="B40" s="719" t="s">
        <v>135</v>
      </c>
      <c r="C40" s="720"/>
      <c r="D40" s="47">
        <v>44</v>
      </c>
      <c r="E40" s="48">
        <v>121</v>
      </c>
      <c r="F40" s="49">
        <f t="shared" ref="F40:F41" si="37">E40+D40</f>
        <v>165</v>
      </c>
      <c r="G40" s="670"/>
      <c r="H40" s="671"/>
      <c r="I40" s="50">
        <v>134</v>
      </c>
      <c r="J40" s="51">
        <f t="shared" ref="J40:J41" si="38">I40+D40</f>
        <v>178</v>
      </c>
      <c r="K40" s="670"/>
      <c r="L40" s="671"/>
      <c r="M40" s="50">
        <v>134</v>
      </c>
      <c r="N40" s="51">
        <f t="shared" ref="N40:N41" si="39">M40+D40</f>
        <v>178</v>
      </c>
      <c r="O40" s="670"/>
      <c r="P40" s="671"/>
      <c r="Q40" s="48">
        <v>125</v>
      </c>
      <c r="R40" s="49">
        <f t="shared" ref="R40:R41" si="40">Q40+D40</f>
        <v>169</v>
      </c>
      <c r="S40" s="670"/>
      <c r="T40" s="671"/>
      <c r="U40" s="48">
        <v>146</v>
      </c>
      <c r="V40" s="49">
        <f>U40+D40</f>
        <v>190</v>
      </c>
      <c r="W40" s="670"/>
      <c r="X40" s="671"/>
      <c r="Y40" s="51">
        <f t="shared" si="36"/>
        <v>880</v>
      </c>
      <c r="Z40" s="50">
        <f>E40+I40+M40+Q40+U40</f>
        <v>660</v>
      </c>
      <c r="AA40" s="52">
        <f>AVERAGE(F40,J40,N40,R40,V40)</f>
        <v>176</v>
      </c>
      <c r="AB40" s="53">
        <f>AVERAGE(F40,J40,N40,R40,V40)-D40</f>
        <v>132</v>
      </c>
      <c r="AC40" s="664"/>
    </row>
    <row r="41" spans="1:29" s="46" customFormat="1" ht="16.5" customHeight="1" thickBot="1" x14ac:dyDescent="0.25">
      <c r="B41" s="721" t="s">
        <v>136</v>
      </c>
      <c r="C41" s="722"/>
      <c r="D41" s="54">
        <v>33</v>
      </c>
      <c r="E41" s="55">
        <v>112</v>
      </c>
      <c r="F41" s="49">
        <f t="shared" si="37"/>
        <v>145</v>
      </c>
      <c r="G41" s="672"/>
      <c r="H41" s="673"/>
      <c r="I41" s="56">
        <v>163</v>
      </c>
      <c r="J41" s="51">
        <f t="shared" si="38"/>
        <v>196</v>
      </c>
      <c r="K41" s="672"/>
      <c r="L41" s="673"/>
      <c r="M41" s="50">
        <v>142</v>
      </c>
      <c r="N41" s="51">
        <f t="shared" si="39"/>
        <v>175</v>
      </c>
      <c r="O41" s="672"/>
      <c r="P41" s="673"/>
      <c r="Q41" s="48">
        <v>196</v>
      </c>
      <c r="R41" s="49">
        <f t="shared" si="40"/>
        <v>229</v>
      </c>
      <c r="S41" s="672"/>
      <c r="T41" s="673"/>
      <c r="U41" s="48">
        <v>165</v>
      </c>
      <c r="V41" s="49">
        <f>U41+D41</f>
        <v>198</v>
      </c>
      <c r="W41" s="672"/>
      <c r="X41" s="673"/>
      <c r="Y41" s="57">
        <f t="shared" si="36"/>
        <v>943</v>
      </c>
      <c r="Z41" s="56">
        <f>E41+I41+M41+Q41+U41</f>
        <v>778</v>
      </c>
      <c r="AA41" s="58">
        <f>AVERAGE(F41,J41,N41,R41,V41)</f>
        <v>188.6</v>
      </c>
      <c r="AB41" s="59">
        <f>AVERAGE(F41,J41,N41,R41,V41)-D41</f>
        <v>155.6</v>
      </c>
      <c r="AC41" s="665"/>
    </row>
    <row r="42" spans="1:29" s="46" customFormat="1" ht="39" customHeight="1" x14ac:dyDescent="0.2">
      <c r="B42" s="712" t="s">
        <v>35</v>
      </c>
      <c r="C42" s="713"/>
      <c r="D42" s="60">
        <f>SUM(D43:D45)</f>
        <v>144</v>
      </c>
      <c r="E42" s="34">
        <f>SUM(E43:E45)</f>
        <v>364</v>
      </c>
      <c r="F42" s="61">
        <f>SUM(F43:F45)</f>
        <v>508</v>
      </c>
      <c r="G42" s="61">
        <f>F46</f>
        <v>544</v>
      </c>
      <c r="H42" s="40" t="str">
        <f>B46</f>
        <v>Eesti Raudtee</v>
      </c>
      <c r="I42" s="62">
        <f>SUM(I43:I45)</f>
        <v>430</v>
      </c>
      <c r="J42" s="61">
        <f>SUM(J43:J45)</f>
        <v>574</v>
      </c>
      <c r="K42" s="61">
        <f>J54</f>
        <v>589</v>
      </c>
      <c r="L42" s="40" t="str">
        <f>B54</f>
        <v>VERX</v>
      </c>
      <c r="M42" s="41">
        <f>SUM(M43:M45)</f>
        <v>378</v>
      </c>
      <c r="N42" s="65">
        <f>SUM(N43:N45)</f>
        <v>522</v>
      </c>
      <c r="O42" s="61">
        <f>N38</f>
        <v>531</v>
      </c>
      <c r="P42" s="40" t="str">
        <f>B38</f>
        <v>Temper</v>
      </c>
      <c r="Q42" s="41">
        <f>SUM(Q43:Q45)</f>
        <v>403</v>
      </c>
      <c r="R42" s="63">
        <f>SUM(R43:R45)</f>
        <v>547</v>
      </c>
      <c r="S42" s="61">
        <f>R34</f>
        <v>504</v>
      </c>
      <c r="T42" s="40" t="str">
        <f>B34</f>
        <v>Dan Arpo</v>
      </c>
      <c r="U42" s="41">
        <f>SUM(U43:U45)</f>
        <v>449</v>
      </c>
      <c r="V42" s="65">
        <f>SUM(V43:V45)</f>
        <v>593</v>
      </c>
      <c r="W42" s="61">
        <f>V50</f>
        <v>496</v>
      </c>
      <c r="X42" s="40" t="str">
        <f>B50</f>
        <v>Egesten Metallehitused</v>
      </c>
      <c r="Y42" s="43">
        <f t="shared" si="36"/>
        <v>2744</v>
      </c>
      <c r="Z42" s="41">
        <f>SUM(Z43:Z45)</f>
        <v>2024</v>
      </c>
      <c r="AA42" s="64">
        <f>AVERAGE(AA43,AA44,AA45)</f>
        <v>182.93333333333331</v>
      </c>
      <c r="AB42" s="45">
        <f>AVERAGE(AB43,AB44,AB45)</f>
        <v>134.93333333333331</v>
      </c>
      <c r="AC42" s="663">
        <f>G43+K43+O43+S43+W43</f>
        <v>2</v>
      </c>
    </row>
    <row r="43" spans="1:29" s="46" customFormat="1" ht="15.75" customHeight="1" x14ac:dyDescent="0.2">
      <c r="B43" s="680" t="s">
        <v>182</v>
      </c>
      <c r="C43" s="681"/>
      <c r="D43" s="47">
        <v>52</v>
      </c>
      <c r="E43" s="48">
        <v>116</v>
      </c>
      <c r="F43" s="49">
        <f>E43+D43</f>
        <v>168</v>
      </c>
      <c r="G43" s="668">
        <v>0</v>
      </c>
      <c r="H43" s="669"/>
      <c r="I43" s="50">
        <v>144</v>
      </c>
      <c r="J43" s="51">
        <f>I43+D43</f>
        <v>196</v>
      </c>
      <c r="K43" s="668">
        <v>0</v>
      </c>
      <c r="L43" s="669"/>
      <c r="M43" s="50">
        <v>119</v>
      </c>
      <c r="N43" s="51">
        <f>M43+D43</f>
        <v>171</v>
      </c>
      <c r="O43" s="668">
        <v>0</v>
      </c>
      <c r="P43" s="669"/>
      <c r="Q43" s="50">
        <v>156</v>
      </c>
      <c r="R43" s="49">
        <f>Q43+D43</f>
        <v>208</v>
      </c>
      <c r="S43" s="668">
        <v>1</v>
      </c>
      <c r="T43" s="669"/>
      <c r="U43" s="50">
        <v>126</v>
      </c>
      <c r="V43" s="49">
        <f>U43+D43</f>
        <v>178</v>
      </c>
      <c r="W43" s="668">
        <v>1</v>
      </c>
      <c r="X43" s="669"/>
      <c r="Y43" s="51">
        <f t="shared" si="36"/>
        <v>921</v>
      </c>
      <c r="Z43" s="50">
        <f>E43+I43+M43+Q43+U43</f>
        <v>661</v>
      </c>
      <c r="AA43" s="52">
        <f>AVERAGE(F43,J43,N43,R43,V43)</f>
        <v>184.2</v>
      </c>
      <c r="AB43" s="53">
        <f>AVERAGE(F43,J43,N43,R43,V43)-D43</f>
        <v>132.19999999999999</v>
      </c>
      <c r="AC43" s="664"/>
    </row>
    <row r="44" spans="1:29" s="46" customFormat="1" ht="15.75" customHeight="1" x14ac:dyDescent="0.2">
      <c r="B44" s="680" t="s">
        <v>172</v>
      </c>
      <c r="C44" s="681"/>
      <c r="D44" s="47">
        <v>52</v>
      </c>
      <c r="E44" s="48">
        <v>123</v>
      </c>
      <c r="F44" s="49">
        <f t="shared" ref="F44:F45" si="41">E44+D44</f>
        <v>175</v>
      </c>
      <c r="G44" s="670"/>
      <c r="H44" s="671"/>
      <c r="I44" s="48">
        <v>123</v>
      </c>
      <c r="J44" s="51">
        <f t="shared" ref="J44:J45" si="42">I44+D44</f>
        <v>175</v>
      </c>
      <c r="K44" s="670"/>
      <c r="L44" s="671"/>
      <c r="M44" s="48">
        <v>101</v>
      </c>
      <c r="N44" s="51">
        <f t="shared" ref="N44:N45" si="43">M44+D44</f>
        <v>153</v>
      </c>
      <c r="O44" s="670"/>
      <c r="P44" s="671"/>
      <c r="Q44" s="48">
        <v>115</v>
      </c>
      <c r="R44" s="49">
        <f t="shared" ref="R44:R45" si="44">Q44+D44</f>
        <v>167</v>
      </c>
      <c r="S44" s="670"/>
      <c r="T44" s="671"/>
      <c r="U44" s="48">
        <v>164</v>
      </c>
      <c r="V44" s="49">
        <f>U44+D44</f>
        <v>216</v>
      </c>
      <c r="W44" s="670"/>
      <c r="X44" s="671"/>
      <c r="Y44" s="51">
        <f t="shared" si="36"/>
        <v>886</v>
      </c>
      <c r="Z44" s="50">
        <f>E44+I44+M44+Q44+U44</f>
        <v>626</v>
      </c>
      <c r="AA44" s="52">
        <f>AVERAGE(F44,J44,N44,R44,V44)</f>
        <v>177.2</v>
      </c>
      <c r="AB44" s="53">
        <f>AVERAGE(F44,J44,N44,R44,V44)-D44</f>
        <v>125.19999999999999</v>
      </c>
      <c r="AC44" s="664"/>
    </row>
    <row r="45" spans="1:29" s="46" customFormat="1" ht="16.5" customHeight="1" thickBot="1" x14ac:dyDescent="0.25">
      <c r="B45" s="714" t="s">
        <v>57</v>
      </c>
      <c r="C45" s="715"/>
      <c r="D45" s="54">
        <v>40</v>
      </c>
      <c r="E45" s="55">
        <v>125</v>
      </c>
      <c r="F45" s="49">
        <f t="shared" si="41"/>
        <v>165</v>
      </c>
      <c r="G45" s="672"/>
      <c r="H45" s="673"/>
      <c r="I45" s="48">
        <v>163</v>
      </c>
      <c r="J45" s="51">
        <f t="shared" si="42"/>
        <v>203</v>
      </c>
      <c r="K45" s="672"/>
      <c r="L45" s="673"/>
      <c r="M45" s="48">
        <v>158</v>
      </c>
      <c r="N45" s="51">
        <f t="shared" si="43"/>
        <v>198</v>
      </c>
      <c r="O45" s="672"/>
      <c r="P45" s="673"/>
      <c r="Q45" s="48">
        <v>132</v>
      </c>
      <c r="R45" s="49">
        <f t="shared" si="44"/>
        <v>172</v>
      </c>
      <c r="S45" s="672"/>
      <c r="T45" s="673"/>
      <c r="U45" s="48">
        <v>159</v>
      </c>
      <c r="V45" s="49">
        <f>U45+D45</f>
        <v>199</v>
      </c>
      <c r="W45" s="672"/>
      <c r="X45" s="673"/>
      <c r="Y45" s="57">
        <f>F45+J45+N45+R45+V45</f>
        <v>937</v>
      </c>
      <c r="Z45" s="56">
        <f>E45+I45+M45+Q45+U45</f>
        <v>737</v>
      </c>
      <c r="AA45" s="58">
        <f>AVERAGE(F45,J45,N45,R45,V45)</f>
        <v>187.4</v>
      </c>
      <c r="AB45" s="59">
        <f>AVERAGE(F45,J45,N45,R45,V45)-D45</f>
        <v>147.4</v>
      </c>
      <c r="AC45" s="665"/>
    </row>
    <row r="46" spans="1:29" s="46" customFormat="1" ht="45" customHeight="1" thickBot="1" x14ac:dyDescent="0.25">
      <c r="B46" s="690" t="s">
        <v>20</v>
      </c>
      <c r="C46" s="691"/>
      <c r="D46" s="60">
        <f>SUM(D47:D49)</f>
        <v>69</v>
      </c>
      <c r="E46" s="34">
        <f>SUM(E47:E49)</f>
        <v>475</v>
      </c>
      <c r="F46" s="61">
        <f>SUM(F47:F49)</f>
        <v>544</v>
      </c>
      <c r="G46" s="61">
        <f>F42</f>
        <v>508</v>
      </c>
      <c r="H46" s="40" t="str">
        <f>B42</f>
        <v>HAT-auto</v>
      </c>
      <c r="I46" s="66">
        <f>SUM(I47:I49)</f>
        <v>483</v>
      </c>
      <c r="J46" s="61">
        <f>SUM(J47:J49)</f>
        <v>552</v>
      </c>
      <c r="K46" s="61">
        <f>J38</f>
        <v>537</v>
      </c>
      <c r="L46" s="40" t="str">
        <f>B38</f>
        <v>Temper</v>
      </c>
      <c r="M46" s="42">
        <f>SUM(M47:M49)</f>
        <v>533</v>
      </c>
      <c r="N46" s="61">
        <f>SUM(N47:N49)</f>
        <v>602</v>
      </c>
      <c r="O46" s="61">
        <f>N34</f>
        <v>588</v>
      </c>
      <c r="P46" s="40" t="str">
        <f>B34</f>
        <v>Dan Arpo</v>
      </c>
      <c r="Q46" s="41">
        <f>SUM(Q47:Q49)</f>
        <v>478</v>
      </c>
      <c r="R46" s="61">
        <f>SUM(R47:R49)</f>
        <v>547</v>
      </c>
      <c r="S46" s="61">
        <f>R50</f>
        <v>549</v>
      </c>
      <c r="T46" s="40" t="str">
        <f>B50</f>
        <v>Egesten Metallehitused</v>
      </c>
      <c r="U46" s="41">
        <f>SUM(U47:U49)</f>
        <v>558</v>
      </c>
      <c r="V46" s="61">
        <f>SUM(V47:V49)</f>
        <v>627</v>
      </c>
      <c r="W46" s="61">
        <f>V54</f>
        <v>521</v>
      </c>
      <c r="X46" s="40" t="str">
        <f>B54</f>
        <v>VERX</v>
      </c>
      <c r="Y46" s="43">
        <f t="shared" ref="Y46:Y57" si="45">F46+J46+N46+R46+V46</f>
        <v>2872</v>
      </c>
      <c r="Z46" s="41">
        <f>SUM(Z47:Z49)</f>
        <v>2527</v>
      </c>
      <c r="AA46" s="64">
        <f>AVERAGE(AA47,AA48,AA49)</f>
        <v>191.4666666666667</v>
      </c>
      <c r="AB46" s="45">
        <f>AVERAGE(AB47,AB48,AB49)</f>
        <v>168.46666666666667</v>
      </c>
      <c r="AC46" s="663">
        <f>G47+K47+O47+S47+W47</f>
        <v>4</v>
      </c>
    </row>
    <row r="47" spans="1:29" s="46" customFormat="1" ht="15.75" customHeight="1" x14ac:dyDescent="0.2">
      <c r="B47" s="692" t="s">
        <v>103</v>
      </c>
      <c r="C47" s="693"/>
      <c r="D47" s="47">
        <v>39</v>
      </c>
      <c r="E47" s="48">
        <v>135</v>
      </c>
      <c r="F47" s="49">
        <f>E47+D47</f>
        <v>174</v>
      </c>
      <c r="G47" s="668">
        <v>1</v>
      </c>
      <c r="H47" s="669"/>
      <c r="I47" s="50">
        <v>161</v>
      </c>
      <c r="J47" s="51">
        <f>I47+D47</f>
        <v>200</v>
      </c>
      <c r="K47" s="668">
        <v>1</v>
      </c>
      <c r="L47" s="669"/>
      <c r="M47" s="50">
        <v>161</v>
      </c>
      <c r="N47" s="51">
        <f>M47+D47</f>
        <v>200</v>
      </c>
      <c r="O47" s="668">
        <v>1</v>
      </c>
      <c r="P47" s="669"/>
      <c r="Q47" s="50">
        <v>138</v>
      </c>
      <c r="R47" s="49">
        <f>Q47+D47</f>
        <v>177</v>
      </c>
      <c r="S47" s="668">
        <v>0</v>
      </c>
      <c r="T47" s="669"/>
      <c r="U47" s="50">
        <v>154</v>
      </c>
      <c r="V47" s="49">
        <f>U47+D47</f>
        <v>193</v>
      </c>
      <c r="W47" s="668">
        <v>1</v>
      </c>
      <c r="X47" s="669"/>
      <c r="Y47" s="51">
        <f t="shared" si="45"/>
        <v>944</v>
      </c>
      <c r="Z47" s="50">
        <f>E47+I47+M47+Q47+U47</f>
        <v>749</v>
      </c>
      <c r="AA47" s="52">
        <f>AVERAGE(F47,J47,N47,R47,V47)</f>
        <v>188.8</v>
      </c>
      <c r="AB47" s="53">
        <f>AVERAGE(F47,J47,N47,R47,V47)-D47</f>
        <v>149.80000000000001</v>
      </c>
      <c r="AC47" s="664"/>
    </row>
    <row r="48" spans="1:29" s="46" customFormat="1" ht="15.75" customHeight="1" x14ac:dyDescent="0.2">
      <c r="B48" s="694" t="s">
        <v>105</v>
      </c>
      <c r="C48" s="695"/>
      <c r="D48" s="47">
        <v>19</v>
      </c>
      <c r="E48" s="48">
        <v>157</v>
      </c>
      <c r="F48" s="49">
        <f t="shared" ref="F48:F49" si="46">E48+D48</f>
        <v>176</v>
      </c>
      <c r="G48" s="670"/>
      <c r="H48" s="671"/>
      <c r="I48" s="48">
        <v>171</v>
      </c>
      <c r="J48" s="51">
        <f t="shared" ref="J48:J49" si="47">I48+D48</f>
        <v>190</v>
      </c>
      <c r="K48" s="670"/>
      <c r="L48" s="671"/>
      <c r="M48" s="48">
        <v>226</v>
      </c>
      <c r="N48" s="51">
        <f t="shared" ref="N48:N49" si="48">M48+D48</f>
        <v>245</v>
      </c>
      <c r="O48" s="670"/>
      <c r="P48" s="671"/>
      <c r="Q48" s="48">
        <v>148</v>
      </c>
      <c r="R48" s="49">
        <f t="shared" ref="R48:R49" si="49">Q48+D48</f>
        <v>167</v>
      </c>
      <c r="S48" s="670"/>
      <c r="T48" s="671"/>
      <c r="U48" s="48">
        <v>185</v>
      </c>
      <c r="V48" s="49">
        <f>U48+D48</f>
        <v>204</v>
      </c>
      <c r="W48" s="670"/>
      <c r="X48" s="671"/>
      <c r="Y48" s="51">
        <f t="shared" si="45"/>
        <v>982</v>
      </c>
      <c r="Z48" s="50">
        <f>E48+I48+M48+Q48+U48</f>
        <v>887</v>
      </c>
      <c r="AA48" s="52">
        <f>AVERAGE(F48,J48,N48,R48,V48)</f>
        <v>196.4</v>
      </c>
      <c r="AB48" s="53">
        <f>AVERAGE(F48,J48,N48,R48,V48)-D48</f>
        <v>177.4</v>
      </c>
      <c r="AC48" s="664"/>
    </row>
    <row r="49" spans="1:29" s="46" customFormat="1" ht="16.5" customHeight="1" thickBot="1" x14ac:dyDescent="0.25">
      <c r="B49" s="682" t="s">
        <v>104</v>
      </c>
      <c r="C49" s="683"/>
      <c r="D49" s="54">
        <v>11</v>
      </c>
      <c r="E49" s="55">
        <v>183</v>
      </c>
      <c r="F49" s="49">
        <f t="shared" si="46"/>
        <v>194</v>
      </c>
      <c r="G49" s="672"/>
      <c r="H49" s="673"/>
      <c r="I49" s="48">
        <v>151</v>
      </c>
      <c r="J49" s="51">
        <f t="shared" si="47"/>
        <v>162</v>
      </c>
      <c r="K49" s="672"/>
      <c r="L49" s="673"/>
      <c r="M49" s="48">
        <v>146</v>
      </c>
      <c r="N49" s="51">
        <f t="shared" si="48"/>
        <v>157</v>
      </c>
      <c r="O49" s="672"/>
      <c r="P49" s="673"/>
      <c r="Q49" s="48">
        <v>192</v>
      </c>
      <c r="R49" s="49">
        <f t="shared" si="49"/>
        <v>203</v>
      </c>
      <c r="S49" s="672"/>
      <c r="T49" s="673"/>
      <c r="U49" s="48">
        <v>219</v>
      </c>
      <c r="V49" s="49">
        <f>U49+D49</f>
        <v>230</v>
      </c>
      <c r="W49" s="672"/>
      <c r="X49" s="673"/>
      <c r="Y49" s="57">
        <f t="shared" si="45"/>
        <v>946</v>
      </c>
      <c r="Z49" s="56">
        <f>E49+I49+M49+Q49+U49</f>
        <v>891</v>
      </c>
      <c r="AA49" s="58">
        <f>AVERAGE(F49,J49,N49,R49,V49)</f>
        <v>189.2</v>
      </c>
      <c r="AB49" s="59">
        <f>AVERAGE(F49,J49,N49,R49,V49)-D49</f>
        <v>178.2</v>
      </c>
      <c r="AC49" s="665"/>
    </row>
    <row r="50" spans="1:29" s="46" customFormat="1" ht="48.75" customHeight="1" thickBot="1" x14ac:dyDescent="0.25">
      <c r="B50" s="690" t="s">
        <v>25</v>
      </c>
      <c r="C50" s="691"/>
      <c r="D50" s="33">
        <f>SUM(D51:D53)</f>
        <v>100</v>
      </c>
      <c r="E50" s="34">
        <f>SUM(E51:E53)</f>
        <v>403</v>
      </c>
      <c r="F50" s="61">
        <f>SUM(F51:F53)</f>
        <v>503</v>
      </c>
      <c r="G50" s="61">
        <f>F38</f>
        <v>500</v>
      </c>
      <c r="H50" s="40" t="str">
        <f>B38</f>
        <v>Temper</v>
      </c>
      <c r="I50" s="62">
        <f>SUM(I51:I53)</f>
        <v>413</v>
      </c>
      <c r="J50" s="61">
        <f>SUM(J51:J53)</f>
        <v>513</v>
      </c>
      <c r="K50" s="61">
        <f>J34</f>
        <v>576</v>
      </c>
      <c r="L50" s="40" t="str">
        <f>B34</f>
        <v>Dan Arpo</v>
      </c>
      <c r="M50" s="41">
        <f>SUM(M51:M53)</f>
        <v>415</v>
      </c>
      <c r="N50" s="65">
        <f>SUM(N51:N53)</f>
        <v>515</v>
      </c>
      <c r="O50" s="61">
        <f>N54</f>
        <v>557</v>
      </c>
      <c r="P50" s="40" t="str">
        <f>B54</f>
        <v>VERX</v>
      </c>
      <c r="Q50" s="41">
        <f>SUM(Q51:Q53)</f>
        <v>449</v>
      </c>
      <c r="R50" s="65">
        <f>SUM(R51:R53)</f>
        <v>549</v>
      </c>
      <c r="S50" s="61">
        <f>R46</f>
        <v>547</v>
      </c>
      <c r="T50" s="40" t="str">
        <f>B46</f>
        <v>Eesti Raudtee</v>
      </c>
      <c r="U50" s="41">
        <f>SUM(U51:U53)</f>
        <v>396</v>
      </c>
      <c r="V50" s="65">
        <f>SUM(V51:V53)</f>
        <v>496</v>
      </c>
      <c r="W50" s="61">
        <f>V42</f>
        <v>593</v>
      </c>
      <c r="X50" s="40" t="str">
        <f>B42</f>
        <v>HAT-auto</v>
      </c>
      <c r="Y50" s="43">
        <f t="shared" si="45"/>
        <v>2576</v>
      </c>
      <c r="Z50" s="41">
        <f>SUM(Z51:Z53)</f>
        <v>2076</v>
      </c>
      <c r="AA50" s="64">
        <f>AVERAGE(AA51,AA52,AA53)</f>
        <v>171.73333333333332</v>
      </c>
      <c r="AB50" s="45">
        <f>AVERAGE(AB51,AB52,AB53)</f>
        <v>138.39999999999998</v>
      </c>
      <c r="AC50" s="663">
        <f>G51+K51+O51+S51+W51</f>
        <v>2</v>
      </c>
    </row>
    <row r="51" spans="1:29" s="46" customFormat="1" ht="15.75" customHeight="1" x14ac:dyDescent="0.2">
      <c r="B51" s="692" t="s">
        <v>181</v>
      </c>
      <c r="C51" s="693"/>
      <c r="D51" s="47">
        <v>48</v>
      </c>
      <c r="E51" s="48">
        <v>121</v>
      </c>
      <c r="F51" s="49">
        <f>E51+D51</f>
        <v>169</v>
      </c>
      <c r="G51" s="668">
        <v>1</v>
      </c>
      <c r="H51" s="669"/>
      <c r="I51" s="50">
        <v>131</v>
      </c>
      <c r="J51" s="51">
        <f>I51+D51</f>
        <v>179</v>
      </c>
      <c r="K51" s="668">
        <v>0</v>
      </c>
      <c r="L51" s="669"/>
      <c r="M51" s="50">
        <v>146</v>
      </c>
      <c r="N51" s="51">
        <f>M51+D51</f>
        <v>194</v>
      </c>
      <c r="O51" s="668">
        <v>0</v>
      </c>
      <c r="P51" s="669"/>
      <c r="Q51" s="50">
        <v>138</v>
      </c>
      <c r="R51" s="49">
        <f>Q51+D51</f>
        <v>186</v>
      </c>
      <c r="S51" s="668">
        <v>1</v>
      </c>
      <c r="T51" s="669"/>
      <c r="U51" s="50">
        <v>112</v>
      </c>
      <c r="V51" s="49">
        <f>U51+D51</f>
        <v>160</v>
      </c>
      <c r="W51" s="668">
        <v>0</v>
      </c>
      <c r="X51" s="669"/>
      <c r="Y51" s="51">
        <f t="shared" si="45"/>
        <v>888</v>
      </c>
      <c r="Z51" s="50">
        <f>E51+I51+M51+Q51+U51</f>
        <v>648</v>
      </c>
      <c r="AA51" s="52">
        <f>AVERAGE(F51,J51,N51,R51,V51)</f>
        <v>177.6</v>
      </c>
      <c r="AB51" s="53">
        <f>AVERAGE(F51,J51,N51,R51,V51)-D51</f>
        <v>129.6</v>
      </c>
      <c r="AC51" s="664"/>
    </row>
    <row r="52" spans="1:29" s="46" customFormat="1" ht="15.75" customHeight="1" x14ac:dyDescent="0.2">
      <c r="B52" s="694" t="s">
        <v>26</v>
      </c>
      <c r="C52" s="695"/>
      <c r="D52" s="47">
        <v>20</v>
      </c>
      <c r="E52" s="48">
        <v>131</v>
      </c>
      <c r="F52" s="49">
        <f t="shared" ref="F52:F53" si="50">E52+D52</f>
        <v>151</v>
      </c>
      <c r="G52" s="670"/>
      <c r="H52" s="671"/>
      <c r="I52" s="48">
        <v>143</v>
      </c>
      <c r="J52" s="51">
        <f t="shared" ref="J52:J53" si="51">I52+D52</f>
        <v>163</v>
      </c>
      <c r="K52" s="670"/>
      <c r="L52" s="671"/>
      <c r="M52" s="48">
        <v>120</v>
      </c>
      <c r="N52" s="51">
        <f t="shared" ref="N52:N53" si="52">M52+D52</f>
        <v>140</v>
      </c>
      <c r="O52" s="670"/>
      <c r="P52" s="671"/>
      <c r="Q52" s="48">
        <v>159</v>
      </c>
      <c r="R52" s="49">
        <f t="shared" ref="R52:R53" si="53">Q52+D52</f>
        <v>179</v>
      </c>
      <c r="S52" s="670"/>
      <c r="T52" s="671"/>
      <c r="U52" s="48">
        <v>118</v>
      </c>
      <c r="V52" s="49">
        <f>U52+D52</f>
        <v>138</v>
      </c>
      <c r="W52" s="670"/>
      <c r="X52" s="671"/>
      <c r="Y52" s="51">
        <f t="shared" si="45"/>
        <v>771</v>
      </c>
      <c r="Z52" s="50">
        <f>E52+I52+M52+Q52+U52</f>
        <v>671</v>
      </c>
      <c r="AA52" s="52">
        <f>AVERAGE(F52,J52,N52,R52,V52)</f>
        <v>154.19999999999999</v>
      </c>
      <c r="AB52" s="53">
        <f>AVERAGE(F52,J52,N52,R52,V52)-D52</f>
        <v>134.19999999999999</v>
      </c>
      <c r="AC52" s="664"/>
    </row>
    <row r="53" spans="1:29" s="46" customFormat="1" ht="16.5" customHeight="1" thickBot="1" x14ac:dyDescent="0.25">
      <c r="B53" s="682" t="s">
        <v>164</v>
      </c>
      <c r="C53" s="683"/>
      <c r="D53" s="54">
        <v>32</v>
      </c>
      <c r="E53" s="55">
        <v>151</v>
      </c>
      <c r="F53" s="49">
        <f t="shared" si="50"/>
        <v>183</v>
      </c>
      <c r="G53" s="672"/>
      <c r="H53" s="673"/>
      <c r="I53" s="48">
        <v>139</v>
      </c>
      <c r="J53" s="51">
        <f t="shared" si="51"/>
        <v>171</v>
      </c>
      <c r="K53" s="672"/>
      <c r="L53" s="673"/>
      <c r="M53" s="48">
        <v>149</v>
      </c>
      <c r="N53" s="51">
        <f t="shared" si="52"/>
        <v>181</v>
      </c>
      <c r="O53" s="672"/>
      <c r="P53" s="673"/>
      <c r="Q53" s="48">
        <v>152</v>
      </c>
      <c r="R53" s="49">
        <f t="shared" si="53"/>
        <v>184</v>
      </c>
      <c r="S53" s="672"/>
      <c r="T53" s="673"/>
      <c r="U53" s="48">
        <v>166</v>
      </c>
      <c r="V53" s="49">
        <f>U53+D53</f>
        <v>198</v>
      </c>
      <c r="W53" s="672"/>
      <c r="X53" s="673"/>
      <c r="Y53" s="57">
        <f t="shared" si="45"/>
        <v>917</v>
      </c>
      <c r="Z53" s="56">
        <f>E53+I53+M53+Q53+U53</f>
        <v>757</v>
      </c>
      <c r="AA53" s="58">
        <f>AVERAGE(F53,J53,N53,R53,V53)</f>
        <v>183.4</v>
      </c>
      <c r="AB53" s="59">
        <f>AVERAGE(F53,J53,N53,R53,V53)-D53</f>
        <v>151.4</v>
      </c>
      <c r="AC53" s="665"/>
    </row>
    <row r="54" spans="1:29" s="46" customFormat="1" ht="40.5" customHeight="1" thickBot="1" x14ac:dyDescent="0.25">
      <c r="B54" s="690" t="s">
        <v>112</v>
      </c>
      <c r="C54" s="691"/>
      <c r="D54" s="67">
        <f>SUM(D55:D57)</f>
        <v>46</v>
      </c>
      <c r="E54" s="34">
        <f>SUM(E55:E57)</f>
        <v>452</v>
      </c>
      <c r="F54" s="61">
        <f>SUM(F55:F57)</f>
        <v>498</v>
      </c>
      <c r="G54" s="61">
        <f>F34</f>
        <v>560</v>
      </c>
      <c r="H54" s="40" t="str">
        <f>B34</f>
        <v>Dan Arpo</v>
      </c>
      <c r="I54" s="62">
        <f>SUM(I55:I57)</f>
        <v>543</v>
      </c>
      <c r="J54" s="61">
        <f>SUM(J55:J57)</f>
        <v>589</v>
      </c>
      <c r="K54" s="61">
        <f>J42</f>
        <v>574</v>
      </c>
      <c r="L54" s="40" t="str">
        <f>B42</f>
        <v>HAT-auto</v>
      </c>
      <c r="M54" s="42">
        <f>SUM(M55:M57)</f>
        <v>511</v>
      </c>
      <c r="N54" s="63">
        <f>SUM(N55:N57)</f>
        <v>557</v>
      </c>
      <c r="O54" s="61">
        <f>N50</f>
        <v>515</v>
      </c>
      <c r="P54" s="40" t="str">
        <f>B50</f>
        <v>Egesten Metallehitused</v>
      </c>
      <c r="Q54" s="41">
        <f>SUM(Q55:Q57)</f>
        <v>500</v>
      </c>
      <c r="R54" s="63">
        <f>SUM(R55:R57)</f>
        <v>546</v>
      </c>
      <c r="S54" s="61">
        <f>R38</f>
        <v>574</v>
      </c>
      <c r="T54" s="40" t="str">
        <f>B38</f>
        <v>Temper</v>
      </c>
      <c r="U54" s="41">
        <f>SUM(U55:U57)</f>
        <v>475</v>
      </c>
      <c r="V54" s="63">
        <f>SUM(V55:V57)</f>
        <v>521</v>
      </c>
      <c r="W54" s="61">
        <f>V46</f>
        <v>627</v>
      </c>
      <c r="X54" s="40" t="str">
        <f>B46</f>
        <v>Eesti Raudtee</v>
      </c>
      <c r="Y54" s="43">
        <f t="shared" si="45"/>
        <v>2711</v>
      </c>
      <c r="Z54" s="41">
        <f>SUM(Z55:Z57)</f>
        <v>2481</v>
      </c>
      <c r="AA54" s="64">
        <f>AVERAGE(AA55,AA56,AA57)</f>
        <v>180.73333333333335</v>
      </c>
      <c r="AB54" s="45">
        <f>AVERAGE(AB55,AB56,AB57)</f>
        <v>165.4</v>
      </c>
      <c r="AC54" s="663">
        <f>G55+K55+O55+S55+W55</f>
        <v>2</v>
      </c>
    </row>
    <row r="55" spans="1:29" s="46" customFormat="1" ht="15.75" customHeight="1" x14ac:dyDescent="0.2">
      <c r="B55" s="692" t="s">
        <v>113</v>
      </c>
      <c r="C55" s="693"/>
      <c r="D55" s="47">
        <v>4</v>
      </c>
      <c r="E55" s="48">
        <v>165</v>
      </c>
      <c r="F55" s="49">
        <f>E55+D55</f>
        <v>169</v>
      </c>
      <c r="G55" s="668">
        <v>0</v>
      </c>
      <c r="H55" s="669"/>
      <c r="I55" s="50">
        <v>189</v>
      </c>
      <c r="J55" s="51">
        <f>I55+D55</f>
        <v>193</v>
      </c>
      <c r="K55" s="668">
        <v>1</v>
      </c>
      <c r="L55" s="669"/>
      <c r="M55" s="50">
        <v>168</v>
      </c>
      <c r="N55" s="51">
        <f>M55+D55</f>
        <v>172</v>
      </c>
      <c r="O55" s="668">
        <v>1</v>
      </c>
      <c r="P55" s="669"/>
      <c r="Q55" s="50">
        <v>197</v>
      </c>
      <c r="R55" s="49">
        <f>Q55+D55</f>
        <v>201</v>
      </c>
      <c r="S55" s="668">
        <v>0</v>
      </c>
      <c r="T55" s="669"/>
      <c r="U55" s="50">
        <v>193</v>
      </c>
      <c r="V55" s="49">
        <f>U55+D55</f>
        <v>197</v>
      </c>
      <c r="W55" s="668">
        <v>0</v>
      </c>
      <c r="X55" s="669"/>
      <c r="Y55" s="51">
        <f t="shared" si="45"/>
        <v>932</v>
      </c>
      <c r="Z55" s="50">
        <f>E55+I55+M55+Q55+U55</f>
        <v>912</v>
      </c>
      <c r="AA55" s="52">
        <f>AVERAGE(F55,J55,N55,R55,V55)</f>
        <v>186.4</v>
      </c>
      <c r="AB55" s="53">
        <f>AVERAGE(F55,J55,N55,R55,V55)-D55</f>
        <v>182.4</v>
      </c>
      <c r="AC55" s="664"/>
    </row>
    <row r="56" spans="1:29" s="46" customFormat="1" ht="15.75" customHeight="1" x14ac:dyDescent="0.2">
      <c r="B56" s="694" t="s">
        <v>161</v>
      </c>
      <c r="C56" s="695"/>
      <c r="D56" s="47">
        <v>10</v>
      </c>
      <c r="E56" s="48">
        <v>160</v>
      </c>
      <c r="F56" s="49">
        <f t="shared" ref="F56:F57" si="54">E56+D56</f>
        <v>170</v>
      </c>
      <c r="G56" s="670"/>
      <c r="H56" s="671"/>
      <c r="I56" s="48">
        <v>185</v>
      </c>
      <c r="J56" s="51">
        <f t="shared" ref="J56:J57" si="55">I56+D56</f>
        <v>195</v>
      </c>
      <c r="K56" s="670"/>
      <c r="L56" s="671"/>
      <c r="M56" s="48">
        <v>162</v>
      </c>
      <c r="N56" s="51">
        <f t="shared" ref="N56:N57" si="56">M56+D56</f>
        <v>172</v>
      </c>
      <c r="O56" s="670"/>
      <c r="P56" s="671"/>
      <c r="Q56" s="48">
        <v>148</v>
      </c>
      <c r="R56" s="49">
        <f t="shared" ref="R56:R57" si="57">Q56+D56</f>
        <v>158</v>
      </c>
      <c r="S56" s="670"/>
      <c r="T56" s="671"/>
      <c r="U56" s="48">
        <v>133</v>
      </c>
      <c r="V56" s="49">
        <f>U56+D56</f>
        <v>143</v>
      </c>
      <c r="W56" s="670"/>
      <c r="X56" s="671"/>
      <c r="Y56" s="51">
        <f t="shared" si="45"/>
        <v>838</v>
      </c>
      <c r="Z56" s="50">
        <f>E56+I56+M56+Q56+U56</f>
        <v>788</v>
      </c>
      <c r="AA56" s="52">
        <f>AVERAGE(F56,J56,N56,R56,V56)</f>
        <v>167.6</v>
      </c>
      <c r="AB56" s="53">
        <f>AVERAGE(F56,J56,N56,R56,V56)-D56</f>
        <v>157.6</v>
      </c>
      <c r="AC56" s="664"/>
    </row>
    <row r="57" spans="1:29" s="46" customFormat="1" ht="16.5" customHeight="1" thickBot="1" x14ac:dyDescent="0.25">
      <c r="B57" s="682" t="s">
        <v>115</v>
      </c>
      <c r="C57" s="683"/>
      <c r="D57" s="68">
        <v>32</v>
      </c>
      <c r="E57" s="55">
        <v>127</v>
      </c>
      <c r="F57" s="49">
        <f t="shared" si="54"/>
        <v>159</v>
      </c>
      <c r="G57" s="672"/>
      <c r="H57" s="673"/>
      <c r="I57" s="55">
        <v>169</v>
      </c>
      <c r="J57" s="51">
        <f t="shared" si="55"/>
        <v>201</v>
      </c>
      <c r="K57" s="672"/>
      <c r="L57" s="673"/>
      <c r="M57" s="55">
        <v>181</v>
      </c>
      <c r="N57" s="51">
        <f t="shared" si="56"/>
        <v>213</v>
      </c>
      <c r="O57" s="672"/>
      <c r="P57" s="673"/>
      <c r="Q57" s="55">
        <v>155</v>
      </c>
      <c r="R57" s="49">
        <f t="shared" si="57"/>
        <v>187</v>
      </c>
      <c r="S57" s="672"/>
      <c r="T57" s="673"/>
      <c r="U57" s="55">
        <v>149</v>
      </c>
      <c r="V57" s="49">
        <f>U57+D57</f>
        <v>181</v>
      </c>
      <c r="W57" s="672"/>
      <c r="X57" s="673"/>
      <c r="Y57" s="57">
        <f t="shared" si="45"/>
        <v>941</v>
      </c>
      <c r="Z57" s="56">
        <f>E57+I57+M57+Q57+U57</f>
        <v>781</v>
      </c>
      <c r="AA57" s="58">
        <f>AVERAGE(F57,J57,N57,R57,V57)</f>
        <v>188.2</v>
      </c>
      <c r="AB57" s="59">
        <f>AVERAGE(F57,J57,N57,R57,V57)-D57</f>
        <v>156.19999999999999</v>
      </c>
      <c r="AC57" s="665"/>
    </row>
    <row r="58" spans="1:29" s="46" customFormat="1" ht="18" x14ac:dyDescent="0.2">
      <c r="B58" s="208"/>
      <c r="C58" s="208"/>
      <c r="D58" s="209"/>
      <c r="E58" s="210"/>
      <c r="F58" s="211"/>
      <c r="G58" s="212"/>
      <c r="H58" s="212"/>
      <c r="I58" s="210"/>
      <c r="J58" s="211"/>
      <c r="K58" s="212"/>
      <c r="L58" s="212"/>
      <c r="M58" s="210"/>
      <c r="N58" s="211"/>
      <c r="O58" s="212"/>
      <c r="P58" s="212"/>
      <c r="Q58" s="210"/>
      <c r="R58" s="211"/>
      <c r="S58" s="212"/>
      <c r="T58" s="212"/>
      <c r="U58" s="210"/>
      <c r="V58" s="211"/>
      <c r="W58" s="212"/>
      <c r="X58" s="212"/>
      <c r="Y58" s="211"/>
      <c r="Z58" s="210"/>
      <c r="AA58" s="213"/>
      <c r="AB58" s="214"/>
      <c r="AC58" s="215"/>
    </row>
    <row r="59" spans="1:29" ht="22.5" x14ac:dyDescent="0.25">
      <c r="B59" s="2"/>
      <c r="C59" s="2"/>
      <c r="D59" s="3"/>
      <c r="E59" s="4"/>
      <c r="F59" s="5" t="s">
        <v>187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3"/>
      <c r="T59" s="3"/>
      <c r="U59" s="3"/>
      <c r="V59" s="6"/>
      <c r="W59" s="7" t="s">
        <v>87</v>
      </c>
      <c r="X59" s="8"/>
      <c r="Y59" s="8"/>
      <c r="Z59" s="8"/>
      <c r="AA59" s="3"/>
      <c r="AB59" s="3"/>
      <c r="AC59" s="4"/>
    </row>
    <row r="60" spans="1:29" ht="21" thickBot="1" x14ac:dyDescent="0.35">
      <c r="B60" s="9" t="s">
        <v>0</v>
      </c>
      <c r="C60" s="10"/>
      <c r="D60" s="10"/>
      <c r="E60" s="4"/>
      <c r="F60" s="1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4"/>
    </row>
    <row r="61" spans="1:29" x14ac:dyDescent="0.25">
      <c r="B61" s="698" t="s">
        <v>1</v>
      </c>
      <c r="C61" s="699"/>
      <c r="D61" s="12" t="s">
        <v>2</v>
      </c>
      <c r="E61" s="13"/>
      <c r="F61" s="256" t="s">
        <v>3</v>
      </c>
      <c r="G61" s="700" t="s">
        <v>4</v>
      </c>
      <c r="H61" s="701"/>
      <c r="I61" s="15"/>
      <c r="J61" s="256" t="s">
        <v>5</v>
      </c>
      <c r="K61" s="700" t="s">
        <v>4</v>
      </c>
      <c r="L61" s="701"/>
      <c r="M61" s="16"/>
      <c r="N61" s="256" t="s">
        <v>6</v>
      </c>
      <c r="O61" s="700" t="s">
        <v>4</v>
      </c>
      <c r="P61" s="701"/>
      <c r="Q61" s="16"/>
      <c r="R61" s="256" t="s">
        <v>7</v>
      </c>
      <c r="S61" s="700" t="s">
        <v>4</v>
      </c>
      <c r="T61" s="701"/>
      <c r="U61" s="17"/>
      <c r="V61" s="256" t="s">
        <v>8</v>
      </c>
      <c r="W61" s="700" t="s">
        <v>4</v>
      </c>
      <c r="X61" s="701"/>
      <c r="Y61" s="256" t="s">
        <v>9</v>
      </c>
      <c r="Z61" s="18"/>
      <c r="AA61" s="19" t="s">
        <v>10</v>
      </c>
      <c r="AB61" s="20" t="s">
        <v>11</v>
      </c>
      <c r="AC61" s="21" t="s">
        <v>9</v>
      </c>
    </row>
    <row r="62" spans="1:29" ht="17.25" thickBot="1" x14ac:dyDescent="0.3">
      <c r="A62" s="22"/>
      <c r="B62" s="702" t="s">
        <v>12</v>
      </c>
      <c r="C62" s="703"/>
      <c r="D62" s="23"/>
      <c r="E62" s="24"/>
      <c r="F62" s="25" t="s">
        <v>13</v>
      </c>
      <c r="G62" s="696" t="s">
        <v>14</v>
      </c>
      <c r="H62" s="697"/>
      <c r="I62" s="26"/>
      <c r="J62" s="25" t="s">
        <v>13</v>
      </c>
      <c r="K62" s="696" t="s">
        <v>14</v>
      </c>
      <c r="L62" s="697"/>
      <c r="M62" s="25"/>
      <c r="N62" s="25" t="s">
        <v>13</v>
      </c>
      <c r="O62" s="696" t="s">
        <v>14</v>
      </c>
      <c r="P62" s="697"/>
      <c r="Q62" s="25"/>
      <c r="R62" s="25" t="s">
        <v>13</v>
      </c>
      <c r="S62" s="696" t="s">
        <v>14</v>
      </c>
      <c r="T62" s="697"/>
      <c r="U62" s="27"/>
      <c r="V62" s="25" t="s">
        <v>13</v>
      </c>
      <c r="W62" s="696" t="s">
        <v>14</v>
      </c>
      <c r="X62" s="697"/>
      <c r="Y62" s="28" t="s">
        <v>13</v>
      </c>
      <c r="Z62" s="29" t="s">
        <v>15</v>
      </c>
      <c r="AA62" s="30" t="s">
        <v>16</v>
      </c>
      <c r="AB62" s="31" t="s">
        <v>17</v>
      </c>
      <c r="AC62" s="32" t="s">
        <v>18</v>
      </c>
    </row>
    <row r="63" spans="1:29" ht="35.25" customHeight="1" x14ac:dyDescent="0.25">
      <c r="A63" s="22"/>
      <c r="B63" s="704" t="s">
        <v>33</v>
      </c>
      <c r="C63" s="705"/>
      <c r="D63" s="33">
        <f>SUM(D64:D66)</f>
        <v>111</v>
      </c>
      <c r="E63" s="34">
        <f>SUM(E64:E66)</f>
        <v>402</v>
      </c>
      <c r="F63" s="35">
        <f>SUM(F64:F66)</f>
        <v>513</v>
      </c>
      <c r="G63" s="36">
        <f>F83</f>
        <v>539</v>
      </c>
      <c r="H63" s="37" t="str">
        <f>B83</f>
        <v>Wiru Auto</v>
      </c>
      <c r="I63" s="62">
        <f>SUM(I64:I66)</f>
        <v>443</v>
      </c>
      <c r="J63" s="39">
        <f>SUM(J64:J66)</f>
        <v>554</v>
      </c>
      <c r="K63" s="39">
        <f>J79</f>
        <v>474</v>
      </c>
      <c r="L63" s="40" t="str">
        <f>B79</f>
        <v>Jeld-Wen</v>
      </c>
      <c r="M63" s="41">
        <f>SUM(M64:M66)</f>
        <v>401</v>
      </c>
      <c r="N63" s="36">
        <f>SUM(N64:N66)</f>
        <v>512</v>
      </c>
      <c r="O63" s="36">
        <f>N75</f>
        <v>524</v>
      </c>
      <c r="P63" s="37" t="str">
        <f>B75</f>
        <v>AQVA</v>
      </c>
      <c r="Q63" s="42">
        <f>SUM(Q64:Q66)</f>
        <v>436</v>
      </c>
      <c r="R63" s="36">
        <f>SUM(R64:R66)</f>
        <v>547</v>
      </c>
      <c r="S63" s="36">
        <f>R71</f>
        <v>549</v>
      </c>
      <c r="T63" s="37" t="str">
        <f>B71</f>
        <v>Team 29</v>
      </c>
      <c r="U63" s="42">
        <f>SUM(U64:U66)</f>
        <v>464</v>
      </c>
      <c r="V63" s="36">
        <f>SUM(V64:V66)</f>
        <v>575</v>
      </c>
      <c r="W63" s="36">
        <f>V67</f>
        <v>611</v>
      </c>
      <c r="X63" s="37" t="str">
        <f>B67</f>
        <v>Rakvere Soojus</v>
      </c>
      <c r="Y63" s="43">
        <f>F63+J63+N63+R63+V63</f>
        <v>2701</v>
      </c>
      <c r="Z63" s="41">
        <f>SUM(Z64:Z66)</f>
        <v>2146</v>
      </c>
      <c r="AA63" s="44">
        <f>AVERAGE(AA64,AA65,AA66)</f>
        <v>180.06666666666669</v>
      </c>
      <c r="AB63" s="45">
        <f>AVERAGE(AB64,AB65,AB66)</f>
        <v>143.06666666666666</v>
      </c>
      <c r="AC63" s="663">
        <f>G64+K64+O64+S64+W64</f>
        <v>1</v>
      </c>
    </row>
    <row r="64" spans="1:29" ht="16.5" customHeight="1" x14ac:dyDescent="0.25">
      <c r="A64" s="46"/>
      <c r="B64" s="706" t="s">
        <v>128</v>
      </c>
      <c r="C64" s="707"/>
      <c r="D64" s="47">
        <v>38</v>
      </c>
      <c r="E64" s="48">
        <v>92</v>
      </c>
      <c r="F64" s="49">
        <f>E64+D64</f>
        <v>130</v>
      </c>
      <c r="G64" s="668">
        <v>0</v>
      </c>
      <c r="H64" s="669"/>
      <c r="I64" s="50">
        <v>172</v>
      </c>
      <c r="J64" s="51">
        <f>I64+D63:D64</f>
        <v>210</v>
      </c>
      <c r="K64" s="668">
        <v>1</v>
      </c>
      <c r="L64" s="669"/>
      <c r="M64" s="50">
        <v>141</v>
      </c>
      <c r="N64" s="51">
        <f>M64+D64</f>
        <v>179</v>
      </c>
      <c r="O64" s="668">
        <v>0</v>
      </c>
      <c r="P64" s="669"/>
      <c r="Q64" s="50">
        <v>165</v>
      </c>
      <c r="R64" s="49">
        <f>Q64+D64</f>
        <v>203</v>
      </c>
      <c r="S64" s="668">
        <v>0</v>
      </c>
      <c r="T64" s="669"/>
      <c r="U64" s="48">
        <v>187</v>
      </c>
      <c r="V64" s="49">
        <f>U64+D64</f>
        <v>225</v>
      </c>
      <c r="W64" s="668">
        <v>0</v>
      </c>
      <c r="X64" s="669"/>
      <c r="Y64" s="51">
        <f>F64+J64+N64+R64+V64</f>
        <v>947</v>
      </c>
      <c r="Z64" s="50">
        <f>E64+I64+M64+Q64+U64</f>
        <v>757</v>
      </c>
      <c r="AA64" s="52">
        <f>AVERAGE(F64,J64,N64,R64,V64)</f>
        <v>189.4</v>
      </c>
      <c r="AB64" s="53">
        <f>AVERAGE(F64,J64,N64,R64,V64)-D64</f>
        <v>151.4</v>
      </c>
      <c r="AC64" s="664"/>
    </row>
    <row r="65" spans="1:29" s="22" customFormat="1" ht="15.75" customHeight="1" x14ac:dyDescent="0.2">
      <c r="A65" s="46"/>
      <c r="B65" s="706" t="s">
        <v>129</v>
      </c>
      <c r="C65" s="707"/>
      <c r="D65" s="47">
        <v>17</v>
      </c>
      <c r="E65" s="48">
        <v>188</v>
      </c>
      <c r="F65" s="49">
        <f t="shared" ref="F65:F66" si="58">E65+D65</f>
        <v>205</v>
      </c>
      <c r="G65" s="670"/>
      <c r="H65" s="671"/>
      <c r="I65" s="50">
        <v>146</v>
      </c>
      <c r="J65" s="51">
        <f>I65+D64:D65</f>
        <v>163</v>
      </c>
      <c r="K65" s="670"/>
      <c r="L65" s="671"/>
      <c r="M65" s="50">
        <v>140</v>
      </c>
      <c r="N65" s="51">
        <f t="shared" ref="N65:N66" si="59">M65+D65</f>
        <v>157</v>
      </c>
      <c r="O65" s="670"/>
      <c r="P65" s="671"/>
      <c r="Q65" s="48">
        <v>149</v>
      </c>
      <c r="R65" s="49">
        <f t="shared" ref="R65:R66" si="60">Q65+D65</f>
        <v>166</v>
      </c>
      <c r="S65" s="670"/>
      <c r="T65" s="671"/>
      <c r="U65" s="48">
        <v>147</v>
      </c>
      <c r="V65" s="49">
        <f t="shared" ref="V65:V66" si="61">U65+D65</f>
        <v>164</v>
      </c>
      <c r="W65" s="670"/>
      <c r="X65" s="671"/>
      <c r="Y65" s="51">
        <f>F65+J65+N65+R65+V65</f>
        <v>855</v>
      </c>
      <c r="Z65" s="50">
        <f>E65+I65+M65+Q65+U65</f>
        <v>770</v>
      </c>
      <c r="AA65" s="52">
        <f>AVERAGE(F65,J65,N65,R65,V65)</f>
        <v>171</v>
      </c>
      <c r="AB65" s="53">
        <f>AVERAGE(F65,J65,N65,R65,V65)-D65</f>
        <v>154</v>
      </c>
      <c r="AC65" s="664"/>
    </row>
    <row r="66" spans="1:29" s="22" customFormat="1" ht="16.5" customHeight="1" thickBot="1" x14ac:dyDescent="0.25">
      <c r="A66" s="46"/>
      <c r="B66" s="708" t="s">
        <v>174</v>
      </c>
      <c r="C66" s="709"/>
      <c r="D66" s="54">
        <v>56</v>
      </c>
      <c r="E66" s="55">
        <v>122</v>
      </c>
      <c r="F66" s="49">
        <f t="shared" si="58"/>
        <v>178</v>
      </c>
      <c r="G66" s="672"/>
      <c r="H66" s="673"/>
      <c r="I66" s="56">
        <v>125</v>
      </c>
      <c r="J66" s="51">
        <f>I66+D65:D66</f>
        <v>181</v>
      </c>
      <c r="K66" s="672"/>
      <c r="L66" s="673"/>
      <c r="M66" s="50">
        <v>120</v>
      </c>
      <c r="N66" s="51">
        <f t="shared" si="59"/>
        <v>176</v>
      </c>
      <c r="O66" s="672"/>
      <c r="P66" s="673"/>
      <c r="Q66" s="48">
        <v>122</v>
      </c>
      <c r="R66" s="49">
        <f t="shared" si="60"/>
        <v>178</v>
      </c>
      <c r="S66" s="672"/>
      <c r="T66" s="673"/>
      <c r="U66" s="48">
        <v>130</v>
      </c>
      <c r="V66" s="49">
        <f t="shared" si="61"/>
        <v>186</v>
      </c>
      <c r="W66" s="672"/>
      <c r="X66" s="673"/>
      <c r="Y66" s="57">
        <f>F66+J66+N66+R66+V66</f>
        <v>899</v>
      </c>
      <c r="Z66" s="56">
        <f>E66+I66+M66+Q66+U66</f>
        <v>619</v>
      </c>
      <c r="AA66" s="58">
        <f>AVERAGE(F66,J66,N66,R66,V66)</f>
        <v>179.8</v>
      </c>
      <c r="AB66" s="59">
        <f>AVERAGE(F66,J66,N66,R66,V66)-D66</f>
        <v>123.80000000000001</v>
      </c>
      <c r="AC66" s="665"/>
    </row>
    <row r="67" spans="1:29" s="46" customFormat="1" ht="42.75" customHeight="1" x14ac:dyDescent="0.2">
      <c r="B67" s="678" t="s">
        <v>34</v>
      </c>
      <c r="C67" s="748"/>
      <c r="D67" s="60">
        <f>SUM(D68:D70)</f>
        <v>111</v>
      </c>
      <c r="E67" s="34">
        <f>SUM(E68:E70)</f>
        <v>445</v>
      </c>
      <c r="F67" s="61">
        <f>SUM(F68:F70)</f>
        <v>556</v>
      </c>
      <c r="G67" s="61">
        <f>F79</f>
        <v>400</v>
      </c>
      <c r="H67" s="40" t="str">
        <f>B79</f>
        <v>Jeld-Wen</v>
      </c>
      <c r="I67" s="62">
        <f>SUM(I68:I70)</f>
        <v>421</v>
      </c>
      <c r="J67" s="61">
        <f>SUM(J68:J70)</f>
        <v>532</v>
      </c>
      <c r="K67" s="61">
        <f>J75</f>
        <v>538</v>
      </c>
      <c r="L67" s="40" t="str">
        <f>B75</f>
        <v>AQVA</v>
      </c>
      <c r="M67" s="41">
        <f>SUM(M68:M70)</f>
        <v>447</v>
      </c>
      <c r="N67" s="65">
        <f>SUM(N68:N70)</f>
        <v>558</v>
      </c>
      <c r="O67" s="61">
        <f>N71</f>
        <v>495</v>
      </c>
      <c r="P67" s="40" t="str">
        <f>B71</f>
        <v>Team 29</v>
      </c>
      <c r="Q67" s="41">
        <f>SUM(Q68:Q70)</f>
        <v>441</v>
      </c>
      <c r="R67" s="36">
        <f>SUM(R68:R70)</f>
        <v>552</v>
      </c>
      <c r="S67" s="61">
        <f>R83</f>
        <v>593</v>
      </c>
      <c r="T67" s="40" t="str">
        <f>B83</f>
        <v>Wiru Auto</v>
      </c>
      <c r="U67" s="41">
        <f>SUM(U68:U70)</f>
        <v>500</v>
      </c>
      <c r="V67" s="63">
        <f>SUM(V68:V70)</f>
        <v>611</v>
      </c>
      <c r="W67" s="61">
        <f>V63</f>
        <v>575</v>
      </c>
      <c r="X67" s="40" t="str">
        <f>B63</f>
        <v>Kunda Trans</v>
      </c>
      <c r="Y67" s="43">
        <f>F67+J67+N67+R67+V67</f>
        <v>2809</v>
      </c>
      <c r="Z67" s="41">
        <f>SUM(Z68:Z70)</f>
        <v>2254</v>
      </c>
      <c r="AA67" s="64">
        <f>AVERAGE(AA68,AA69,AA70)</f>
        <v>187.26666666666665</v>
      </c>
      <c r="AB67" s="45">
        <f>AVERAGE(AB68,AB69,AB70)</f>
        <v>150.26666666666665</v>
      </c>
      <c r="AC67" s="663">
        <f>G68+K68+O68+S68+W68</f>
        <v>3</v>
      </c>
    </row>
    <row r="68" spans="1:29" s="46" customFormat="1" ht="15.75" x14ac:dyDescent="0.2">
      <c r="B68" s="719" t="s">
        <v>100</v>
      </c>
      <c r="C68" s="720"/>
      <c r="D68" s="47">
        <v>42</v>
      </c>
      <c r="E68" s="48">
        <v>157</v>
      </c>
      <c r="F68" s="49">
        <f>E68+D68</f>
        <v>199</v>
      </c>
      <c r="G68" s="668">
        <v>1</v>
      </c>
      <c r="H68" s="669"/>
      <c r="I68" s="50">
        <v>135</v>
      </c>
      <c r="J68" s="51">
        <f>I68+D67:D68</f>
        <v>177</v>
      </c>
      <c r="K68" s="668">
        <v>0</v>
      </c>
      <c r="L68" s="669"/>
      <c r="M68" s="50">
        <v>137</v>
      </c>
      <c r="N68" s="51">
        <f>M68+D68</f>
        <v>179</v>
      </c>
      <c r="O68" s="668">
        <v>1</v>
      </c>
      <c r="P68" s="669"/>
      <c r="Q68" s="50">
        <v>119</v>
      </c>
      <c r="R68" s="49">
        <f>Q68+D68</f>
        <v>161</v>
      </c>
      <c r="S68" s="668">
        <v>0</v>
      </c>
      <c r="T68" s="669"/>
      <c r="U68" s="50">
        <v>122</v>
      </c>
      <c r="V68" s="49">
        <f>U68+D68</f>
        <v>164</v>
      </c>
      <c r="W68" s="668">
        <v>1</v>
      </c>
      <c r="X68" s="669"/>
      <c r="Y68" s="51">
        <f t="shared" ref="Y68:Y73" si="62">F68+J68+N68+R68+V68</f>
        <v>880</v>
      </c>
      <c r="Z68" s="50">
        <f>E68+I68+M68+Q68+U68</f>
        <v>670</v>
      </c>
      <c r="AA68" s="52">
        <f>AVERAGE(F68,J68,N68,R68,V68)</f>
        <v>176</v>
      </c>
      <c r="AB68" s="53">
        <f>AVERAGE(F68,J68,N68,R68,V68)-D68</f>
        <v>134</v>
      </c>
      <c r="AC68" s="664"/>
    </row>
    <row r="69" spans="1:29" s="46" customFormat="1" ht="15.75" customHeight="1" x14ac:dyDescent="0.2">
      <c r="B69" s="719" t="s">
        <v>101</v>
      </c>
      <c r="C69" s="720"/>
      <c r="D69" s="47">
        <v>44</v>
      </c>
      <c r="E69" s="48">
        <v>122</v>
      </c>
      <c r="F69" s="49">
        <f t="shared" ref="F69:F70" si="63">E69+D69</f>
        <v>166</v>
      </c>
      <c r="G69" s="670"/>
      <c r="H69" s="671"/>
      <c r="I69" s="50">
        <v>138</v>
      </c>
      <c r="J69" s="51">
        <f>I69+D68:D69</f>
        <v>182</v>
      </c>
      <c r="K69" s="670"/>
      <c r="L69" s="671"/>
      <c r="M69" s="50">
        <v>151</v>
      </c>
      <c r="N69" s="51">
        <f t="shared" ref="N69:N70" si="64">M69+D69</f>
        <v>195</v>
      </c>
      <c r="O69" s="670"/>
      <c r="P69" s="671"/>
      <c r="Q69" s="48">
        <v>141</v>
      </c>
      <c r="R69" s="49">
        <f t="shared" ref="R69:R70" si="65">Q69+D69</f>
        <v>185</v>
      </c>
      <c r="S69" s="670"/>
      <c r="T69" s="671"/>
      <c r="U69" s="48">
        <v>180</v>
      </c>
      <c r="V69" s="49">
        <f t="shared" ref="V69:V70" si="66">U69+D69</f>
        <v>224</v>
      </c>
      <c r="W69" s="670"/>
      <c r="X69" s="671"/>
      <c r="Y69" s="51">
        <f t="shared" si="62"/>
        <v>952</v>
      </c>
      <c r="Z69" s="50">
        <f>E69+I69+M69+Q69+U69</f>
        <v>732</v>
      </c>
      <c r="AA69" s="52">
        <f>AVERAGE(F69,J69,N69,R69,V69)</f>
        <v>190.4</v>
      </c>
      <c r="AB69" s="53">
        <f>AVERAGE(F69,J69,N69,R69,V69)-D69</f>
        <v>146.4</v>
      </c>
      <c r="AC69" s="664"/>
    </row>
    <row r="70" spans="1:29" s="46" customFormat="1" ht="16.5" customHeight="1" thickBot="1" x14ac:dyDescent="0.25">
      <c r="B70" s="721" t="s">
        <v>102</v>
      </c>
      <c r="C70" s="722"/>
      <c r="D70" s="54">
        <v>25</v>
      </c>
      <c r="E70" s="55">
        <v>166</v>
      </c>
      <c r="F70" s="49">
        <f t="shared" si="63"/>
        <v>191</v>
      </c>
      <c r="G70" s="672"/>
      <c r="H70" s="673"/>
      <c r="I70" s="56">
        <v>148</v>
      </c>
      <c r="J70" s="51">
        <f>I70+D69:D70</f>
        <v>173</v>
      </c>
      <c r="K70" s="672"/>
      <c r="L70" s="673"/>
      <c r="M70" s="50">
        <v>159</v>
      </c>
      <c r="N70" s="51">
        <f t="shared" si="64"/>
        <v>184</v>
      </c>
      <c r="O70" s="672"/>
      <c r="P70" s="673"/>
      <c r="Q70" s="48">
        <v>181</v>
      </c>
      <c r="R70" s="49">
        <f t="shared" si="65"/>
        <v>206</v>
      </c>
      <c r="S70" s="672"/>
      <c r="T70" s="673"/>
      <c r="U70" s="48">
        <v>198</v>
      </c>
      <c r="V70" s="49">
        <f t="shared" si="66"/>
        <v>223</v>
      </c>
      <c r="W70" s="672"/>
      <c r="X70" s="673"/>
      <c r="Y70" s="57">
        <f t="shared" si="62"/>
        <v>977</v>
      </c>
      <c r="Z70" s="56">
        <f>E70+I70+M70+Q70+U70</f>
        <v>852</v>
      </c>
      <c r="AA70" s="58">
        <f>AVERAGE(F70,J70,N70,R70,V70)</f>
        <v>195.4</v>
      </c>
      <c r="AB70" s="59">
        <f>AVERAGE(F70,J70,N70,R70,V70)-D70</f>
        <v>170.4</v>
      </c>
      <c r="AC70" s="665"/>
    </row>
    <row r="71" spans="1:29" s="46" customFormat="1" ht="39" customHeight="1" x14ac:dyDescent="0.2">
      <c r="B71" s="661" t="s">
        <v>43</v>
      </c>
      <c r="C71" s="662"/>
      <c r="D71" s="60">
        <f>SUM(D72:D74)</f>
        <v>180</v>
      </c>
      <c r="E71" s="34">
        <f>SUM(E72:E74)</f>
        <v>337</v>
      </c>
      <c r="F71" s="61">
        <f>SUM(F72:F74)</f>
        <v>517</v>
      </c>
      <c r="G71" s="61">
        <f>F75</f>
        <v>525</v>
      </c>
      <c r="H71" s="40" t="str">
        <f>B75</f>
        <v>AQVA</v>
      </c>
      <c r="I71" s="62">
        <f>SUM(I72:I74)</f>
        <v>366</v>
      </c>
      <c r="J71" s="61">
        <f>SUM(J72:J74)</f>
        <v>546</v>
      </c>
      <c r="K71" s="61">
        <f>J83</f>
        <v>513</v>
      </c>
      <c r="L71" s="40" t="str">
        <f>B83</f>
        <v>Wiru Auto</v>
      </c>
      <c r="M71" s="41">
        <f>SUM(M72:M74)</f>
        <v>315</v>
      </c>
      <c r="N71" s="65">
        <f>SUM(N72:N74)</f>
        <v>495</v>
      </c>
      <c r="O71" s="61">
        <f>N67</f>
        <v>558</v>
      </c>
      <c r="P71" s="40" t="str">
        <f>B67</f>
        <v>Rakvere Soojus</v>
      </c>
      <c r="Q71" s="41">
        <f>SUM(Q72:Q74)</f>
        <v>369</v>
      </c>
      <c r="R71" s="63">
        <f>SUM(R72:R74)</f>
        <v>549</v>
      </c>
      <c r="S71" s="61">
        <f>R63</f>
        <v>547</v>
      </c>
      <c r="T71" s="40" t="str">
        <f>B63</f>
        <v>Kunda Trans</v>
      </c>
      <c r="U71" s="41">
        <f>SUM(U72:U74)</f>
        <v>287</v>
      </c>
      <c r="V71" s="65">
        <f>SUM(V72:V74)</f>
        <v>467</v>
      </c>
      <c r="W71" s="61">
        <f>V79</f>
        <v>495</v>
      </c>
      <c r="X71" s="40" t="str">
        <f>B79</f>
        <v>Jeld-Wen</v>
      </c>
      <c r="Y71" s="43">
        <f t="shared" si="62"/>
        <v>2574</v>
      </c>
      <c r="Z71" s="41">
        <f>SUM(Z72:Z74)</f>
        <v>1674</v>
      </c>
      <c r="AA71" s="64">
        <f>AVERAGE(AA72,AA73,AA74)</f>
        <v>171.6</v>
      </c>
      <c r="AB71" s="45">
        <f>AVERAGE(AB72,AB73,AB74)</f>
        <v>111.60000000000001</v>
      </c>
      <c r="AC71" s="663">
        <f>G72+K72+O72+S72+W72</f>
        <v>2</v>
      </c>
    </row>
    <row r="72" spans="1:29" s="46" customFormat="1" ht="15.75" customHeight="1" x14ac:dyDescent="0.2">
      <c r="B72" s="666" t="s">
        <v>46</v>
      </c>
      <c r="C72" s="667"/>
      <c r="D72" s="47">
        <v>60</v>
      </c>
      <c r="E72" s="48">
        <v>126</v>
      </c>
      <c r="F72" s="49">
        <f>E72+D72</f>
        <v>186</v>
      </c>
      <c r="G72" s="668">
        <v>0</v>
      </c>
      <c r="H72" s="669"/>
      <c r="I72" s="50">
        <v>147</v>
      </c>
      <c r="J72" s="51">
        <f>I72+D71:D72</f>
        <v>207</v>
      </c>
      <c r="K72" s="668">
        <v>1</v>
      </c>
      <c r="L72" s="669"/>
      <c r="M72" s="50">
        <v>105</v>
      </c>
      <c r="N72" s="51">
        <f>M72+D72</f>
        <v>165</v>
      </c>
      <c r="O72" s="668">
        <v>0</v>
      </c>
      <c r="P72" s="669"/>
      <c r="Q72" s="50">
        <v>120</v>
      </c>
      <c r="R72" s="49">
        <f>Q72+D72</f>
        <v>180</v>
      </c>
      <c r="S72" s="668">
        <v>1</v>
      </c>
      <c r="T72" s="669"/>
      <c r="U72" s="50">
        <v>84</v>
      </c>
      <c r="V72" s="49">
        <f>U72+D72</f>
        <v>144</v>
      </c>
      <c r="W72" s="668">
        <v>0</v>
      </c>
      <c r="X72" s="669"/>
      <c r="Y72" s="51">
        <f t="shared" si="62"/>
        <v>882</v>
      </c>
      <c r="Z72" s="50">
        <f>E72+I72+M72+Q72+U72</f>
        <v>582</v>
      </c>
      <c r="AA72" s="52">
        <f>AVERAGE(F72,J72,N72,R72,V72)</f>
        <v>176.4</v>
      </c>
      <c r="AB72" s="53">
        <f>AVERAGE(F72,J72,N72,R72,V72)-D72</f>
        <v>116.4</v>
      </c>
      <c r="AC72" s="664"/>
    </row>
    <row r="73" spans="1:29" s="46" customFormat="1" ht="15.75" customHeight="1" x14ac:dyDescent="0.2">
      <c r="B73" s="674" t="s">
        <v>45</v>
      </c>
      <c r="C73" s="675"/>
      <c r="D73" s="47">
        <v>60</v>
      </c>
      <c r="E73" s="48">
        <v>107</v>
      </c>
      <c r="F73" s="49">
        <f t="shared" ref="F73:F74" si="67">E73+D73</f>
        <v>167</v>
      </c>
      <c r="G73" s="670"/>
      <c r="H73" s="671"/>
      <c r="I73" s="48">
        <v>104</v>
      </c>
      <c r="J73" s="51">
        <f>I73+D72:D73</f>
        <v>164</v>
      </c>
      <c r="K73" s="670"/>
      <c r="L73" s="671"/>
      <c r="M73" s="48">
        <v>102</v>
      </c>
      <c r="N73" s="51">
        <f t="shared" ref="N73:N74" si="68">M73+D73</f>
        <v>162</v>
      </c>
      <c r="O73" s="670"/>
      <c r="P73" s="671"/>
      <c r="Q73" s="48">
        <v>110</v>
      </c>
      <c r="R73" s="49">
        <f t="shared" ref="R73:R74" si="69">Q73+D73</f>
        <v>170</v>
      </c>
      <c r="S73" s="670"/>
      <c r="T73" s="671"/>
      <c r="U73" s="48">
        <v>115</v>
      </c>
      <c r="V73" s="49">
        <f t="shared" ref="V73:V74" si="70">U73+D73</f>
        <v>175</v>
      </c>
      <c r="W73" s="670"/>
      <c r="X73" s="671"/>
      <c r="Y73" s="51">
        <f t="shared" si="62"/>
        <v>838</v>
      </c>
      <c r="Z73" s="50">
        <f>E73+I73+M73+Q73+U73</f>
        <v>538</v>
      </c>
      <c r="AA73" s="52">
        <f>AVERAGE(F73,J73,N73,R73,V73)</f>
        <v>167.6</v>
      </c>
      <c r="AB73" s="53">
        <f>AVERAGE(F73,J73,N73,R73,V73)-D73</f>
        <v>107.6</v>
      </c>
      <c r="AC73" s="664"/>
    </row>
    <row r="74" spans="1:29" s="46" customFormat="1" ht="16.5" customHeight="1" thickBot="1" x14ac:dyDescent="0.25">
      <c r="B74" s="736" t="s">
        <v>44</v>
      </c>
      <c r="C74" s="737"/>
      <c r="D74" s="54">
        <v>60</v>
      </c>
      <c r="E74" s="55">
        <v>104</v>
      </c>
      <c r="F74" s="49">
        <f t="shared" si="67"/>
        <v>164</v>
      </c>
      <c r="G74" s="672"/>
      <c r="H74" s="673"/>
      <c r="I74" s="48">
        <v>115</v>
      </c>
      <c r="J74" s="51">
        <f>I74+D73:D74</f>
        <v>175</v>
      </c>
      <c r="K74" s="672"/>
      <c r="L74" s="673"/>
      <c r="M74" s="48">
        <v>108</v>
      </c>
      <c r="N74" s="51">
        <f t="shared" si="68"/>
        <v>168</v>
      </c>
      <c r="O74" s="672"/>
      <c r="P74" s="673"/>
      <c r="Q74" s="48">
        <v>139</v>
      </c>
      <c r="R74" s="49">
        <f t="shared" si="69"/>
        <v>199</v>
      </c>
      <c r="S74" s="672"/>
      <c r="T74" s="673"/>
      <c r="U74" s="48">
        <v>88</v>
      </c>
      <c r="V74" s="49">
        <f t="shared" si="70"/>
        <v>148</v>
      </c>
      <c r="W74" s="672"/>
      <c r="X74" s="673"/>
      <c r="Y74" s="57">
        <f>F74+J74+N74+R74+V74</f>
        <v>854</v>
      </c>
      <c r="Z74" s="56">
        <f>E74+I74+M74+Q74+U74</f>
        <v>554</v>
      </c>
      <c r="AA74" s="58">
        <f>AVERAGE(F74,J74,N74,R74,V74)</f>
        <v>170.8</v>
      </c>
      <c r="AB74" s="59">
        <f>AVERAGE(F74,J74,N74,R74,V74)-D74</f>
        <v>110.80000000000001</v>
      </c>
      <c r="AC74" s="665"/>
    </row>
    <row r="75" spans="1:29" s="46" customFormat="1" ht="45" customHeight="1" x14ac:dyDescent="0.2">
      <c r="B75" s="661" t="s">
        <v>41</v>
      </c>
      <c r="C75" s="662"/>
      <c r="D75" s="206">
        <f>SUM(D76:D78)-30</f>
        <v>46</v>
      </c>
      <c r="E75" s="34">
        <f>SUM(E76:E78)</f>
        <v>479</v>
      </c>
      <c r="F75" s="207">
        <f>SUM(F76:F78)-30</f>
        <v>525</v>
      </c>
      <c r="G75" s="61">
        <f>F71</f>
        <v>517</v>
      </c>
      <c r="H75" s="40" t="str">
        <f>B71</f>
        <v>Team 29</v>
      </c>
      <c r="I75" s="66">
        <f>SUM(I76:I78)</f>
        <v>492</v>
      </c>
      <c r="J75" s="207">
        <f>SUM(J76:J78)-30</f>
        <v>538</v>
      </c>
      <c r="K75" s="61">
        <f>J67</f>
        <v>532</v>
      </c>
      <c r="L75" s="40" t="str">
        <f>B67</f>
        <v>Rakvere Soojus</v>
      </c>
      <c r="M75" s="42">
        <f>SUM(M76:M78)</f>
        <v>478</v>
      </c>
      <c r="N75" s="261">
        <f>SUM(N76:N78)-30</f>
        <v>524</v>
      </c>
      <c r="O75" s="61">
        <f>N63</f>
        <v>512</v>
      </c>
      <c r="P75" s="40" t="str">
        <f>B63</f>
        <v>Kunda Trans</v>
      </c>
      <c r="Q75" s="41">
        <f>SUM(Q76:Q78)</f>
        <v>563</v>
      </c>
      <c r="R75" s="261">
        <f>SUM(R76:R78)-30</f>
        <v>609</v>
      </c>
      <c r="S75" s="61">
        <f>R79</f>
        <v>549</v>
      </c>
      <c r="T75" s="40" t="str">
        <f>B79</f>
        <v>Jeld-Wen</v>
      </c>
      <c r="U75" s="41">
        <f>SUM(U76:U78)</f>
        <v>566</v>
      </c>
      <c r="V75" s="261">
        <f>SUM(V76:V78)-30</f>
        <v>612</v>
      </c>
      <c r="W75" s="61">
        <f>V83</f>
        <v>536</v>
      </c>
      <c r="X75" s="40" t="str">
        <f>B83</f>
        <v>Wiru Auto</v>
      </c>
      <c r="Y75" s="43">
        <f t="shared" ref="Y75:Y86" si="71">F75+J75+N75+R75+V75</f>
        <v>2808</v>
      </c>
      <c r="Z75" s="41">
        <f>SUM(Z76:Z78)</f>
        <v>2578</v>
      </c>
      <c r="AA75" s="64">
        <f>AVERAGE(AA76,AA77,AA78)</f>
        <v>197.19999999999996</v>
      </c>
      <c r="AB75" s="45">
        <f>AVERAGE(AB76,AB77,AB78)</f>
        <v>171.86666666666665</v>
      </c>
      <c r="AC75" s="663">
        <f>G76+K76+O76+S76+W76</f>
        <v>5</v>
      </c>
    </row>
    <row r="76" spans="1:29" s="46" customFormat="1" ht="15.75" customHeight="1" x14ac:dyDescent="0.2">
      <c r="B76" s="666" t="s">
        <v>121</v>
      </c>
      <c r="C76" s="667"/>
      <c r="D76" s="47">
        <v>32</v>
      </c>
      <c r="E76" s="48">
        <v>160</v>
      </c>
      <c r="F76" s="49">
        <f>E76+D76</f>
        <v>192</v>
      </c>
      <c r="G76" s="668">
        <v>1</v>
      </c>
      <c r="H76" s="669"/>
      <c r="I76" s="50">
        <v>185</v>
      </c>
      <c r="J76" s="51">
        <f>I76+D75:D76</f>
        <v>217</v>
      </c>
      <c r="K76" s="668">
        <v>1</v>
      </c>
      <c r="L76" s="669"/>
      <c r="M76" s="50">
        <v>141</v>
      </c>
      <c r="N76" s="51">
        <f>M76+D76</f>
        <v>173</v>
      </c>
      <c r="O76" s="668">
        <v>1</v>
      </c>
      <c r="P76" s="669"/>
      <c r="Q76" s="50">
        <v>172</v>
      </c>
      <c r="R76" s="49">
        <f>Q76+D76</f>
        <v>204</v>
      </c>
      <c r="S76" s="668">
        <v>1</v>
      </c>
      <c r="T76" s="669"/>
      <c r="U76" s="50">
        <v>185</v>
      </c>
      <c r="V76" s="49">
        <f>U76+D76</f>
        <v>217</v>
      </c>
      <c r="W76" s="668">
        <v>1</v>
      </c>
      <c r="X76" s="669"/>
      <c r="Y76" s="51">
        <f t="shared" si="71"/>
        <v>1003</v>
      </c>
      <c r="Z76" s="50">
        <f>E76+I76+M76+Q76+U76</f>
        <v>843</v>
      </c>
      <c r="AA76" s="52">
        <f>AVERAGE(F76,J76,N76,R76,V76)</f>
        <v>200.6</v>
      </c>
      <c r="AB76" s="53">
        <f>AVERAGE(F76,J76,N76,R76,V76)-D76</f>
        <v>168.6</v>
      </c>
      <c r="AC76" s="664"/>
    </row>
    <row r="77" spans="1:29" s="46" customFormat="1" ht="15.75" customHeight="1" x14ac:dyDescent="0.2">
      <c r="B77" s="674" t="s">
        <v>120</v>
      </c>
      <c r="C77" s="675"/>
      <c r="D77" s="71">
        <v>32</v>
      </c>
      <c r="E77" s="48">
        <v>155</v>
      </c>
      <c r="F77" s="49">
        <f t="shared" ref="F77:F78" si="72">E77+D77</f>
        <v>187</v>
      </c>
      <c r="G77" s="670"/>
      <c r="H77" s="671"/>
      <c r="I77" s="48">
        <v>147</v>
      </c>
      <c r="J77" s="51">
        <f>I77+D76:D77</f>
        <v>179</v>
      </c>
      <c r="K77" s="670"/>
      <c r="L77" s="671"/>
      <c r="M77" s="48">
        <v>156</v>
      </c>
      <c r="N77" s="51">
        <f t="shared" ref="N77:N78" si="73">M77+D77</f>
        <v>188</v>
      </c>
      <c r="O77" s="670"/>
      <c r="P77" s="671"/>
      <c r="Q77" s="48">
        <v>157</v>
      </c>
      <c r="R77" s="49">
        <f t="shared" ref="R77:R78" si="74">Q77+D77</f>
        <v>189</v>
      </c>
      <c r="S77" s="670"/>
      <c r="T77" s="671"/>
      <c r="U77" s="48">
        <v>146</v>
      </c>
      <c r="V77" s="49">
        <f t="shared" ref="V77:V78" si="75">U77+D77</f>
        <v>178</v>
      </c>
      <c r="W77" s="670"/>
      <c r="X77" s="671"/>
      <c r="Y77" s="51">
        <f t="shared" si="71"/>
        <v>921</v>
      </c>
      <c r="Z77" s="50">
        <f>E77+I77+M77+Q77+U77</f>
        <v>761</v>
      </c>
      <c r="AA77" s="52">
        <f>AVERAGE(F77,J77,N77,R77,V77)</f>
        <v>184.2</v>
      </c>
      <c r="AB77" s="53">
        <f>AVERAGE(F77,J77,N77,R77,V77)-D77</f>
        <v>152.19999999999999</v>
      </c>
      <c r="AC77" s="664"/>
    </row>
    <row r="78" spans="1:29" s="46" customFormat="1" ht="16.5" customHeight="1" thickBot="1" x14ac:dyDescent="0.25">
      <c r="B78" s="676" t="s">
        <v>186</v>
      </c>
      <c r="C78" s="677"/>
      <c r="D78" s="54">
        <v>12</v>
      </c>
      <c r="E78" s="55">
        <v>164</v>
      </c>
      <c r="F78" s="49">
        <f t="shared" si="72"/>
        <v>176</v>
      </c>
      <c r="G78" s="672"/>
      <c r="H78" s="673"/>
      <c r="I78" s="48">
        <v>160</v>
      </c>
      <c r="J78" s="51">
        <f>I78+D77:D78</f>
        <v>172</v>
      </c>
      <c r="K78" s="672"/>
      <c r="L78" s="673"/>
      <c r="M78" s="48">
        <v>181</v>
      </c>
      <c r="N78" s="51">
        <f t="shared" si="73"/>
        <v>193</v>
      </c>
      <c r="O78" s="672"/>
      <c r="P78" s="673"/>
      <c r="Q78" s="48">
        <v>234</v>
      </c>
      <c r="R78" s="49">
        <f t="shared" si="74"/>
        <v>246</v>
      </c>
      <c r="S78" s="672"/>
      <c r="T78" s="673"/>
      <c r="U78" s="48">
        <v>235</v>
      </c>
      <c r="V78" s="49">
        <f t="shared" si="75"/>
        <v>247</v>
      </c>
      <c r="W78" s="672"/>
      <c r="X78" s="673"/>
      <c r="Y78" s="57">
        <f t="shared" si="71"/>
        <v>1034</v>
      </c>
      <c r="Z78" s="56">
        <f>E78+I78+M78+Q78+U78</f>
        <v>974</v>
      </c>
      <c r="AA78" s="58">
        <f>AVERAGE(F78,J78,N78,R78,V78)</f>
        <v>206.8</v>
      </c>
      <c r="AB78" s="59">
        <f>AVERAGE(F78,J78,N78,R78,V78)-D78</f>
        <v>194.8</v>
      </c>
      <c r="AC78" s="665"/>
    </row>
    <row r="79" spans="1:29" s="46" customFormat="1" ht="48.75" customHeight="1" x14ac:dyDescent="0.2">
      <c r="B79" s="740" t="s">
        <v>92</v>
      </c>
      <c r="C79" s="741"/>
      <c r="D79" s="33">
        <f>SUM(D80:D82)</f>
        <v>123</v>
      </c>
      <c r="E79" s="34">
        <f>SUM(E80:E82)</f>
        <v>277</v>
      </c>
      <c r="F79" s="61">
        <f>SUM(F80:F82)</f>
        <v>400</v>
      </c>
      <c r="G79" s="61">
        <f>F67</f>
        <v>556</v>
      </c>
      <c r="H79" s="40" t="str">
        <f>B67</f>
        <v>Rakvere Soojus</v>
      </c>
      <c r="I79" s="62">
        <f>SUM(I80:I82)</f>
        <v>351</v>
      </c>
      <c r="J79" s="61">
        <f>SUM(J80:J82)</f>
        <v>474</v>
      </c>
      <c r="K79" s="61">
        <f>J63</f>
        <v>554</v>
      </c>
      <c r="L79" s="40" t="str">
        <f>B63</f>
        <v>Kunda Trans</v>
      </c>
      <c r="M79" s="41">
        <f>SUM(M80:M82)</f>
        <v>361</v>
      </c>
      <c r="N79" s="65">
        <f>SUM(N80:N82)</f>
        <v>484</v>
      </c>
      <c r="O79" s="61">
        <f>N83</f>
        <v>579</v>
      </c>
      <c r="P79" s="40" t="str">
        <f>B83</f>
        <v>Wiru Auto</v>
      </c>
      <c r="Q79" s="41">
        <f>SUM(Q80:Q82)</f>
        <v>426</v>
      </c>
      <c r="R79" s="65">
        <f>SUM(R80:R82)</f>
        <v>549</v>
      </c>
      <c r="S79" s="61">
        <f>R75</f>
        <v>609</v>
      </c>
      <c r="T79" s="40" t="str">
        <f>B75</f>
        <v>AQVA</v>
      </c>
      <c r="U79" s="41">
        <f>SUM(U80:U82)</f>
        <v>372</v>
      </c>
      <c r="V79" s="65">
        <f>SUM(V80:V82)</f>
        <v>495</v>
      </c>
      <c r="W79" s="61">
        <f>V71</f>
        <v>467</v>
      </c>
      <c r="X79" s="40" t="str">
        <f>B71</f>
        <v>Team 29</v>
      </c>
      <c r="Y79" s="43">
        <f t="shared" si="71"/>
        <v>2402</v>
      </c>
      <c r="Z79" s="41">
        <f>SUM(Z80:Z82)</f>
        <v>1787</v>
      </c>
      <c r="AA79" s="64">
        <f>AVERAGE(AA80,AA81,AA82)</f>
        <v>160.13333333333333</v>
      </c>
      <c r="AB79" s="45">
        <f>AVERAGE(AB80,AB81,AB82)</f>
        <v>119.13333333333333</v>
      </c>
      <c r="AC79" s="663">
        <f>G80+K80+O80+S80+W80</f>
        <v>1</v>
      </c>
    </row>
    <row r="80" spans="1:29" s="46" customFormat="1" ht="15.75" customHeight="1" x14ac:dyDescent="0.2">
      <c r="B80" s="666" t="s">
        <v>116</v>
      </c>
      <c r="C80" s="667"/>
      <c r="D80" s="47">
        <v>50</v>
      </c>
      <c r="E80" s="48">
        <v>86</v>
      </c>
      <c r="F80" s="49">
        <f>E80+D80</f>
        <v>136</v>
      </c>
      <c r="G80" s="668">
        <v>0</v>
      </c>
      <c r="H80" s="669"/>
      <c r="I80" s="50">
        <v>117</v>
      </c>
      <c r="J80" s="51">
        <f>I80+D79:D80</f>
        <v>167</v>
      </c>
      <c r="K80" s="668">
        <v>0</v>
      </c>
      <c r="L80" s="669"/>
      <c r="M80" s="50">
        <v>117</v>
      </c>
      <c r="N80" s="51">
        <f>M80+D80</f>
        <v>167</v>
      </c>
      <c r="O80" s="668">
        <v>0</v>
      </c>
      <c r="P80" s="669"/>
      <c r="Q80" s="50">
        <v>112</v>
      </c>
      <c r="R80" s="49">
        <f>Q80+D80</f>
        <v>162</v>
      </c>
      <c r="S80" s="668">
        <v>0</v>
      </c>
      <c r="T80" s="669"/>
      <c r="U80" s="50">
        <v>119</v>
      </c>
      <c r="V80" s="49">
        <f>U80+D80</f>
        <v>169</v>
      </c>
      <c r="W80" s="668">
        <v>1</v>
      </c>
      <c r="X80" s="669"/>
      <c r="Y80" s="51">
        <f t="shared" si="71"/>
        <v>801</v>
      </c>
      <c r="Z80" s="50">
        <f>E80+I80+M80+Q80+U80</f>
        <v>551</v>
      </c>
      <c r="AA80" s="52">
        <f>AVERAGE(F80,J80,N80,R80,V80)</f>
        <v>160.19999999999999</v>
      </c>
      <c r="AB80" s="53">
        <f>AVERAGE(F80,J80,N80,R80,V80)-D80</f>
        <v>110.19999999999999</v>
      </c>
      <c r="AC80" s="664"/>
    </row>
    <row r="81" spans="1:29" s="46" customFormat="1" ht="15.75" customHeight="1" x14ac:dyDescent="0.2">
      <c r="B81" s="674" t="s">
        <v>117</v>
      </c>
      <c r="C81" s="675"/>
      <c r="D81" s="47">
        <v>29</v>
      </c>
      <c r="E81" s="48">
        <v>105</v>
      </c>
      <c r="F81" s="49">
        <f t="shared" ref="F81:F82" si="76">E81+D81</f>
        <v>134</v>
      </c>
      <c r="G81" s="670"/>
      <c r="H81" s="671"/>
      <c r="I81" s="48">
        <v>133</v>
      </c>
      <c r="J81" s="51">
        <f>I81+D80:D81</f>
        <v>162</v>
      </c>
      <c r="K81" s="670"/>
      <c r="L81" s="671"/>
      <c r="M81" s="48">
        <v>104</v>
      </c>
      <c r="N81" s="51">
        <f t="shared" ref="N81:N82" si="77">M81+D81</f>
        <v>133</v>
      </c>
      <c r="O81" s="670"/>
      <c r="P81" s="671"/>
      <c r="Q81" s="48">
        <v>142</v>
      </c>
      <c r="R81" s="49">
        <f t="shared" ref="R81:R82" si="78">Q81+D81</f>
        <v>171</v>
      </c>
      <c r="S81" s="670"/>
      <c r="T81" s="671"/>
      <c r="U81" s="48">
        <v>126</v>
      </c>
      <c r="V81" s="49">
        <f t="shared" ref="V81:V82" si="79">U81+D81</f>
        <v>155</v>
      </c>
      <c r="W81" s="670"/>
      <c r="X81" s="671"/>
      <c r="Y81" s="51">
        <f t="shared" si="71"/>
        <v>755</v>
      </c>
      <c r="Z81" s="50">
        <f>E81+I81+M81+Q81+U81</f>
        <v>610</v>
      </c>
      <c r="AA81" s="52">
        <f>AVERAGE(F81,J81,N81,R81,V81)</f>
        <v>151</v>
      </c>
      <c r="AB81" s="53">
        <f>AVERAGE(F81,J81,N81,R81,V81)-D81</f>
        <v>122</v>
      </c>
      <c r="AC81" s="664"/>
    </row>
    <row r="82" spans="1:29" s="46" customFormat="1" ht="16.5" customHeight="1" thickBot="1" x14ac:dyDescent="0.25">
      <c r="B82" s="676" t="s">
        <v>118</v>
      </c>
      <c r="C82" s="677"/>
      <c r="D82" s="54">
        <v>44</v>
      </c>
      <c r="E82" s="55">
        <v>86</v>
      </c>
      <c r="F82" s="49">
        <f t="shared" si="76"/>
        <v>130</v>
      </c>
      <c r="G82" s="672"/>
      <c r="H82" s="673"/>
      <c r="I82" s="48">
        <v>101</v>
      </c>
      <c r="J82" s="51">
        <f>I82+D81:D82</f>
        <v>145</v>
      </c>
      <c r="K82" s="672"/>
      <c r="L82" s="673"/>
      <c r="M82" s="48">
        <v>140</v>
      </c>
      <c r="N82" s="51">
        <f t="shared" si="77"/>
        <v>184</v>
      </c>
      <c r="O82" s="672"/>
      <c r="P82" s="673"/>
      <c r="Q82" s="48">
        <v>172</v>
      </c>
      <c r="R82" s="49">
        <f t="shared" si="78"/>
        <v>216</v>
      </c>
      <c r="S82" s="672"/>
      <c r="T82" s="673"/>
      <c r="U82" s="48">
        <v>127</v>
      </c>
      <c r="V82" s="49">
        <f t="shared" si="79"/>
        <v>171</v>
      </c>
      <c r="W82" s="672"/>
      <c r="X82" s="673"/>
      <c r="Y82" s="57">
        <f t="shared" si="71"/>
        <v>846</v>
      </c>
      <c r="Z82" s="56">
        <f>E82+I82+M82+Q82+U82</f>
        <v>626</v>
      </c>
      <c r="AA82" s="58">
        <f>AVERAGE(F82,J82,N82,R82,V82)</f>
        <v>169.2</v>
      </c>
      <c r="AB82" s="59">
        <f>AVERAGE(F82,J82,N82,R82,V82)-D82</f>
        <v>125.19999999999999</v>
      </c>
      <c r="AC82" s="665"/>
    </row>
    <row r="83" spans="1:29" s="46" customFormat="1" ht="40.5" customHeight="1" x14ac:dyDescent="0.2">
      <c r="B83" s="661" t="s">
        <v>27</v>
      </c>
      <c r="C83" s="662"/>
      <c r="D83" s="67">
        <f>SUM(D84:D86)</f>
        <v>98</v>
      </c>
      <c r="E83" s="34">
        <f>SUM(E84:E86)</f>
        <v>441</v>
      </c>
      <c r="F83" s="61">
        <f>SUM(F84:F86)</f>
        <v>539</v>
      </c>
      <c r="G83" s="61">
        <f>F63</f>
        <v>513</v>
      </c>
      <c r="H83" s="40" t="str">
        <f>B63</f>
        <v>Kunda Trans</v>
      </c>
      <c r="I83" s="62">
        <f>SUM(I84:I86)</f>
        <v>415</v>
      </c>
      <c r="J83" s="61">
        <f>SUM(J84:J86)</f>
        <v>513</v>
      </c>
      <c r="K83" s="61">
        <f>J71</f>
        <v>546</v>
      </c>
      <c r="L83" s="40" t="str">
        <f>B71</f>
        <v>Team 29</v>
      </c>
      <c r="M83" s="42">
        <f>SUM(M84:M86)</f>
        <v>481</v>
      </c>
      <c r="N83" s="63">
        <f>SUM(N84:N86)</f>
        <v>579</v>
      </c>
      <c r="O83" s="61">
        <f>N79</f>
        <v>484</v>
      </c>
      <c r="P83" s="40" t="str">
        <f>B79</f>
        <v>Jeld-Wen</v>
      </c>
      <c r="Q83" s="41">
        <f>SUM(Q84:Q86)</f>
        <v>495</v>
      </c>
      <c r="R83" s="63">
        <f>SUM(R84:R86)</f>
        <v>593</v>
      </c>
      <c r="S83" s="61">
        <f>R67</f>
        <v>552</v>
      </c>
      <c r="T83" s="40" t="str">
        <f>B67</f>
        <v>Rakvere Soojus</v>
      </c>
      <c r="U83" s="41">
        <f>SUM(U84:U86)</f>
        <v>438</v>
      </c>
      <c r="V83" s="63">
        <f>SUM(V84:V86)</f>
        <v>536</v>
      </c>
      <c r="W83" s="61">
        <f>V75</f>
        <v>612</v>
      </c>
      <c r="X83" s="40" t="str">
        <f>B75</f>
        <v>AQVA</v>
      </c>
      <c r="Y83" s="43">
        <f t="shared" si="71"/>
        <v>2760</v>
      </c>
      <c r="Z83" s="41">
        <f>SUM(Z84:Z86)</f>
        <v>2270</v>
      </c>
      <c r="AA83" s="64">
        <f>AVERAGE(AA84,AA85,AA86)</f>
        <v>184</v>
      </c>
      <c r="AB83" s="45">
        <f>AVERAGE(AB84,AB85,AB86)</f>
        <v>151.33333333333334</v>
      </c>
      <c r="AC83" s="663">
        <f>G84+K84+O84+S84+W84</f>
        <v>3</v>
      </c>
    </row>
    <row r="84" spans="1:29" s="46" customFormat="1" ht="15.75" customHeight="1" x14ac:dyDescent="0.2">
      <c r="B84" s="666" t="s">
        <v>147</v>
      </c>
      <c r="C84" s="667"/>
      <c r="D84" s="47">
        <v>29</v>
      </c>
      <c r="E84" s="48">
        <v>139</v>
      </c>
      <c r="F84" s="49">
        <f>E84+D84</f>
        <v>168</v>
      </c>
      <c r="G84" s="668">
        <v>1</v>
      </c>
      <c r="H84" s="669"/>
      <c r="I84" s="50">
        <v>157</v>
      </c>
      <c r="J84" s="51">
        <f>I84+D83:D84</f>
        <v>186</v>
      </c>
      <c r="K84" s="668">
        <v>0</v>
      </c>
      <c r="L84" s="669"/>
      <c r="M84" s="50">
        <v>161</v>
      </c>
      <c r="N84" s="51">
        <f>M84+D84</f>
        <v>190</v>
      </c>
      <c r="O84" s="668">
        <v>1</v>
      </c>
      <c r="P84" s="669"/>
      <c r="Q84" s="50">
        <v>155</v>
      </c>
      <c r="R84" s="49">
        <f>Q84+D84</f>
        <v>184</v>
      </c>
      <c r="S84" s="668">
        <v>1</v>
      </c>
      <c r="T84" s="669"/>
      <c r="U84" s="50">
        <v>170</v>
      </c>
      <c r="V84" s="49">
        <f>U84+D84</f>
        <v>199</v>
      </c>
      <c r="W84" s="668">
        <v>0</v>
      </c>
      <c r="X84" s="669"/>
      <c r="Y84" s="51">
        <f t="shared" si="71"/>
        <v>927</v>
      </c>
      <c r="Z84" s="50">
        <f>E84+I84+M84+Q84+U84</f>
        <v>782</v>
      </c>
      <c r="AA84" s="52">
        <f>AVERAGE(F84,J84,N84,R84,V84)</f>
        <v>185.4</v>
      </c>
      <c r="AB84" s="53">
        <f>AVERAGE(F84,J84,N84,R84,V84)-D84</f>
        <v>156.4</v>
      </c>
      <c r="AC84" s="664"/>
    </row>
    <row r="85" spans="1:29" s="46" customFormat="1" ht="15.75" customHeight="1" x14ac:dyDescent="0.2">
      <c r="B85" s="674" t="s">
        <v>148</v>
      </c>
      <c r="C85" s="675"/>
      <c r="D85" s="47">
        <v>37</v>
      </c>
      <c r="E85" s="48">
        <v>139</v>
      </c>
      <c r="F85" s="49">
        <f t="shared" ref="F85:F86" si="80">E85+D85</f>
        <v>176</v>
      </c>
      <c r="G85" s="670"/>
      <c r="H85" s="671"/>
      <c r="I85" s="48">
        <v>121</v>
      </c>
      <c r="J85" s="51">
        <f>I85+D84:D85</f>
        <v>158</v>
      </c>
      <c r="K85" s="670"/>
      <c r="L85" s="671"/>
      <c r="M85" s="48">
        <v>154</v>
      </c>
      <c r="N85" s="51">
        <f t="shared" ref="N85:N86" si="81">M85+D85</f>
        <v>191</v>
      </c>
      <c r="O85" s="670"/>
      <c r="P85" s="671"/>
      <c r="Q85" s="48">
        <v>205</v>
      </c>
      <c r="R85" s="49">
        <f t="shared" ref="R85:R86" si="82">Q85+D85</f>
        <v>242</v>
      </c>
      <c r="S85" s="670"/>
      <c r="T85" s="671"/>
      <c r="U85" s="48">
        <v>143</v>
      </c>
      <c r="V85" s="49">
        <f t="shared" ref="V85:V86" si="83">U85+D85</f>
        <v>180</v>
      </c>
      <c r="W85" s="670"/>
      <c r="X85" s="671"/>
      <c r="Y85" s="51">
        <f t="shared" si="71"/>
        <v>947</v>
      </c>
      <c r="Z85" s="50">
        <f>E85+I85+M85+Q85+U85</f>
        <v>762</v>
      </c>
      <c r="AA85" s="52">
        <f>AVERAGE(F85,J85,N85,R85,V85)</f>
        <v>189.4</v>
      </c>
      <c r="AB85" s="53">
        <f>AVERAGE(F85,J85,N85,R85,V85)-D85</f>
        <v>152.4</v>
      </c>
      <c r="AC85" s="664"/>
    </row>
    <row r="86" spans="1:29" s="46" customFormat="1" ht="16.5" customHeight="1" thickBot="1" x14ac:dyDescent="0.25">
      <c r="B86" s="676" t="s">
        <v>149</v>
      </c>
      <c r="C86" s="677"/>
      <c r="D86" s="68">
        <v>32</v>
      </c>
      <c r="E86" s="55">
        <v>163</v>
      </c>
      <c r="F86" s="49">
        <f t="shared" si="80"/>
        <v>195</v>
      </c>
      <c r="G86" s="672"/>
      <c r="H86" s="673"/>
      <c r="I86" s="55">
        <v>137</v>
      </c>
      <c r="J86" s="51">
        <f>I86+D85:D86</f>
        <v>169</v>
      </c>
      <c r="K86" s="672"/>
      <c r="L86" s="673"/>
      <c r="M86" s="55">
        <v>166</v>
      </c>
      <c r="N86" s="51">
        <f t="shared" si="81"/>
        <v>198</v>
      </c>
      <c r="O86" s="672"/>
      <c r="P86" s="673"/>
      <c r="Q86" s="55">
        <v>135</v>
      </c>
      <c r="R86" s="49">
        <f t="shared" si="82"/>
        <v>167</v>
      </c>
      <c r="S86" s="672"/>
      <c r="T86" s="673"/>
      <c r="U86" s="55">
        <v>125</v>
      </c>
      <c r="V86" s="49">
        <f t="shared" si="83"/>
        <v>157</v>
      </c>
      <c r="W86" s="672"/>
      <c r="X86" s="673"/>
      <c r="Y86" s="57">
        <f t="shared" si="71"/>
        <v>886</v>
      </c>
      <c r="Z86" s="56">
        <f>E86+I86+M86+Q86+U86</f>
        <v>726</v>
      </c>
      <c r="AA86" s="58">
        <f>AVERAGE(F86,J86,N86,R86,V86)</f>
        <v>177.2</v>
      </c>
      <c r="AB86" s="59">
        <f>AVERAGE(F86,J86,N86,R86,V86)-D86</f>
        <v>145.19999999999999</v>
      </c>
      <c r="AC86" s="665"/>
    </row>
    <row r="87" spans="1:29" s="46" customFormat="1" ht="18" x14ac:dyDescent="0.2">
      <c r="B87" s="208"/>
      <c r="C87" s="208"/>
      <c r="D87" s="209"/>
      <c r="E87" s="210"/>
      <c r="F87" s="211"/>
      <c r="G87" s="212"/>
      <c r="H87" s="212"/>
      <c r="I87" s="210"/>
      <c r="J87" s="211"/>
      <c r="K87" s="212"/>
      <c r="L87" s="212"/>
      <c r="M87" s="210"/>
      <c r="N87" s="211"/>
      <c r="O87" s="212"/>
      <c r="P87" s="212"/>
      <c r="Q87" s="210"/>
      <c r="R87" s="211"/>
      <c r="S87" s="212"/>
      <c r="T87" s="212"/>
      <c r="U87" s="210"/>
      <c r="V87" s="211"/>
      <c r="W87" s="212"/>
      <c r="X87" s="212"/>
      <c r="Y87" s="211"/>
      <c r="Z87" s="210"/>
      <c r="AA87" s="213"/>
      <c r="AB87" s="214"/>
      <c r="AC87" s="215"/>
    </row>
    <row r="88" spans="1:29" s="46" customFormat="1" ht="18" x14ac:dyDescent="0.2">
      <c r="B88" s="208"/>
      <c r="C88" s="208"/>
      <c r="D88" s="209"/>
      <c r="E88" s="210"/>
      <c r="F88" s="211"/>
      <c r="G88" s="212"/>
      <c r="H88" s="212"/>
      <c r="I88" s="210"/>
      <c r="J88" s="211"/>
      <c r="K88" s="212"/>
      <c r="L88" s="212"/>
      <c r="M88" s="210"/>
      <c r="N88" s="211"/>
      <c r="O88" s="212"/>
      <c r="P88" s="212"/>
      <c r="Q88" s="210"/>
      <c r="R88" s="211"/>
      <c r="S88" s="212"/>
      <c r="T88" s="212"/>
      <c r="U88" s="210"/>
      <c r="V88" s="211"/>
      <c r="W88" s="212"/>
      <c r="X88" s="212"/>
      <c r="Y88" s="211"/>
      <c r="Z88" s="210"/>
      <c r="AA88" s="213"/>
      <c r="AB88" s="214"/>
      <c r="AC88" s="215"/>
    </row>
    <row r="89" spans="1:29" ht="22.5" x14ac:dyDescent="0.25">
      <c r="B89" s="2"/>
      <c r="C89" s="2"/>
      <c r="D89" s="3"/>
      <c r="E89" s="4"/>
      <c r="F89" s="5" t="s">
        <v>183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3"/>
      <c r="T89" s="3"/>
      <c r="U89" s="3"/>
      <c r="V89" s="6"/>
      <c r="W89" s="7" t="s">
        <v>87</v>
      </c>
      <c r="X89" s="8"/>
      <c r="Y89" s="8"/>
      <c r="Z89" s="8"/>
      <c r="AA89" s="3"/>
      <c r="AB89" s="3"/>
      <c r="AC89" s="4"/>
    </row>
    <row r="90" spans="1:29" ht="21" thickBot="1" x14ac:dyDescent="0.35">
      <c r="B90" s="9" t="s">
        <v>0</v>
      </c>
      <c r="C90" s="10"/>
      <c r="D90" s="10"/>
      <c r="E90" s="4"/>
      <c r="F90" s="1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4"/>
    </row>
    <row r="91" spans="1:29" x14ac:dyDescent="0.25">
      <c r="B91" s="698" t="s">
        <v>1</v>
      </c>
      <c r="C91" s="699"/>
      <c r="D91" s="12" t="s">
        <v>2</v>
      </c>
      <c r="E91" s="13"/>
      <c r="F91" s="251" t="s">
        <v>3</v>
      </c>
      <c r="G91" s="700" t="s">
        <v>4</v>
      </c>
      <c r="H91" s="701"/>
      <c r="I91" s="15"/>
      <c r="J91" s="251" t="s">
        <v>5</v>
      </c>
      <c r="K91" s="700" t="s">
        <v>4</v>
      </c>
      <c r="L91" s="701"/>
      <c r="M91" s="16"/>
      <c r="N91" s="251" t="s">
        <v>6</v>
      </c>
      <c r="O91" s="700" t="s">
        <v>4</v>
      </c>
      <c r="P91" s="701"/>
      <c r="Q91" s="16"/>
      <c r="R91" s="251" t="s">
        <v>7</v>
      </c>
      <c r="S91" s="700" t="s">
        <v>4</v>
      </c>
      <c r="T91" s="701"/>
      <c r="U91" s="17"/>
      <c r="V91" s="251" t="s">
        <v>8</v>
      </c>
      <c r="W91" s="700" t="s">
        <v>4</v>
      </c>
      <c r="X91" s="701"/>
      <c r="Y91" s="251" t="s">
        <v>9</v>
      </c>
      <c r="Z91" s="18"/>
      <c r="AA91" s="19" t="s">
        <v>10</v>
      </c>
      <c r="AB91" s="20" t="s">
        <v>11</v>
      </c>
      <c r="AC91" s="21" t="s">
        <v>9</v>
      </c>
    </row>
    <row r="92" spans="1:29" ht="17.25" thickBot="1" x14ac:dyDescent="0.3">
      <c r="A92" s="22"/>
      <c r="B92" s="702" t="s">
        <v>12</v>
      </c>
      <c r="C92" s="703"/>
      <c r="D92" s="23"/>
      <c r="E92" s="24"/>
      <c r="F92" s="25" t="s">
        <v>13</v>
      </c>
      <c r="G92" s="696" t="s">
        <v>14</v>
      </c>
      <c r="H92" s="697"/>
      <c r="I92" s="26"/>
      <c r="J92" s="25" t="s">
        <v>13</v>
      </c>
      <c r="K92" s="696" t="s">
        <v>14</v>
      </c>
      <c r="L92" s="697"/>
      <c r="M92" s="25"/>
      <c r="N92" s="25" t="s">
        <v>13</v>
      </c>
      <c r="O92" s="696" t="s">
        <v>14</v>
      </c>
      <c r="P92" s="697"/>
      <c r="Q92" s="25"/>
      <c r="R92" s="25" t="s">
        <v>13</v>
      </c>
      <c r="S92" s="696" t="s">
        <v>14</v>
      </c>
      <c r="T92" s="697"/>
      <c r="U92" s="27"/>
      <c r="V92" s="25" t="s">
        <v>13</v>
      </c>
      <c r="W92" s="696" t="s">
        <v>14</v>
      </c>
      <c r="X92" s="697"/>
      <c r="Y92" s="28" t="s">
        <v>13</v>
      </c>
      <c r="Z92" s="29" t="s">
        <v>15</v>
      </c>
      <c r="AA92" s="30" t="s">
        <v>16</v>
      </c>
      <c r="AB92" s="31" t="s">
        <v>17</v>
      </c>
      <c r="AC92" s="32" t="s">
        <v>18</v>
      </c>
    </row>
    <row r="93" spans="1:29" ht="48.75" customHeight="1" x14ac:dyDescent="0.25">
      <c r="A93" s="22"/>
      <c r="B93" s="252" t="s">
        <v>55</v>
      </c>
      <c r="C93" s="253"/>
      <c r="D93" s="33">
        <f>SUM(D94:D96)</f>
        <v>123</v>
      </c>
      <c r="E93" s="34">
        <f>SUM(E94:E96)</f>
        <v>426</v>
      </c>
      <c r="F93" s="35">
        <f>SUM(F94:F96)</f>
        <v>549</v>
      </c>
      <c r="G93" s="36">
        <f>F113</f>
        <v>495</v>
      </c>
      <c r="H93" s="37" t="str">
        <f>B113</f>
        <v>Ametikool</v>
      </c>
      <c r="I93" s="38">
        <f>SUM(I94:I96)</f>
        <v>374</v>
      </c>
      <c r="J93" s="39">
        <f>SUM(J94:J96)</f>
        <v>497</v>
      </c>
      <c r="K93" s="39">
        <f>J109</f>
        <v>496</v>
      </c>
      <c r="L93" s="40" t="str">
        <f>B109</f>
        <v>LVRKK</v>
      </c>
      <c r="M93" s="41">
        <f>SUM(M94:M96)</f>
        <v>403</v>
      </c>
      <c r="N93" s="36">
        <f>SUM(N94:N96)</f>
        <v>526</v>
      </c>
      <c r="O93" s="36">
        <f>N105</f>
        <v>492</v>
      </c>
      <c r="P93" s="37" t="str">
        <f>B105</f>
        <v>Baltic Tank</v>
      </c>
      <c r="Q93" s="42">
        <f>SUM(Q94:Q96)</f>
        <v>451</v>
      </c>
      <c r="R93" s="36">
        <f>SUM(R94:R96)</f>
        <v>574</v>
      </c>
      <c r="S93" s="36">
        <f>R101</f>
        <v>655</v>
      </c>
      <c r="T93" s="37" t="str">
        <f>B101</f>
        <v xml:space="preserve">Malm&amp;Ko </v>
      </c>
      <c r="U93" s="42">
        <f>SUM(U94:U96)</f>
        <v>362</v>
      </c>
      <c r="V93" s="36">
        <f>SUM(V94:V96)</f>
        <v>485</v>
      </c>
      <c r="W93" s="36">
        <f>V97</f>
        <v>550</v>
      </c>
      <c r="X93" s="37" t="str">
        <f>B97</f>
        <v>Estonian Cell</v>
      </c>
      <c r="Y93" s="43">
        <f>F93+J93+N93+R93+V93</f>
        <v>2631</v>
      </c>
      <c r="Z93" s="41">
        <f>SUM(Z94:Z96)</f>
        <v>2016</v>
      </c>
      <c r="AA93" s="44">
        <f>AVERAGE(AA94,AA95,AA96)</f>
        <v>175.4</v>
      </c>
      <c r="AB93" s="45">
        <f>AVERAGE(AB94,AB95,AB96)</f>
        <v>134.4</v>
      </c>
      <c r="AC93" s="663">
        <f>G94+K94+O94+S94+W94</f>
        <v>3</v>
      </c>
    </row>
    <row r="94" spans="1:29" ht="16.5" customHeight="1" x14ac:dyDescent="0.25">
      <c r="A94" s="46"/>
      <c r="B94" s="254" t="s">
        <v>125</v>
      </c>
      <c r="C94" s="254"/>
      <c r="D94" s="47">
        <v>54</v>
      </c>
      <c r="E94" s="48">
        <v>108</v>
      </c>
      <c r="F94" s="49">
        <f>E94+D94</f>
        <v>162</v>
      </c>
      <c r="G94" s="668">
        <v>1</v>
      </c>
      <c r="H94" s="669"/>
      <c r="I94" s="50">
        <v>132</v>
      </c>
      <c r="J94" s="51">
        <f>I94+D94</f>
        <v>186</v>
      </c>
      <c r="K94" s="668">
        <v>1</v>
      </c>
      <c r="L94" s="669"/>
      <c r="M94" s="50">
        <v>132</v>
      </c>
      <c r="N94" s="51">
        <f>M94+D94</f>
        <v>186</v>
      </c>
      <c r="O94" s="668">
        <v>1</v>
      </c>
      <c r="P94" s="669"/>
      <c r="Q94" s="50">
        <v>110</v>
      </c>
      <c r="R94" s="49">
        <f>Q94+D94</f>
        <v>164</v>
      </c>
      <c r="S94" s="668">
        <v>0</v>
      </c>
      <c r="T94" s="669"/>
      <c r="U94" s="48">
        <v>100</v>
      </c>
      <c r="V94" s="49">
        <f>U94+D94</f>
        <v>154</v>
      </c>
      <c r="W94" s="668">
        <v>0</v>
      </c>
      <c r="X94" s="669"/>
      <c r="Y94" s="51">
        <f>F94+J94+N94+R94+V94</f>
        <v>852</v>
      </c>
      <c r="Z94" s="50">
        <f>E94+I94+M94+Q94+U94</f>
        <v>582</v>
      </c>
      <c r="AA94" s="52">
        <f>AVERAGE(F94,J94,N94,R94,V94)</f>
        <v>170.4</v>
      </c>
      <c r="AB94" s="53">
        <f>AVERAGE(F94,J94,N94,R94,V94)-D94</f>
        <v>116.4</v>
      </c>
      <c r="AC94" s="664"/>
    </row>
    <row r="95" spans="1:29" s="22" customFormat="1" ht="15.75" customHeight="1" x14ac:dyDescent="0.2">
      <c r="A95" s="46"/>
      <c r="B95" s="674" t="s">
        <v>126</v>
      </c>
      <c r="C95" s="675"/>
      <c r="D95" s="47">
        <v>25</v>
      </c>
      <c r="E95" s="48">
        <v>188</v>
      </c>
      <c r="F95" s="49">
        <f t="shared" ref="F95:F96" si="84">E95+D95</f>
        <v>213</v>
      </c>
      <c r="G95" s="670"/>
      <c r="H95" s="671"/>
      <c r="I95" s="50">
        <v>137</v>
      </c>
      <c r="J95" s="51">
        <f t="shared" ref="J95:J96" si="85">I95+D95</f>
        <v>162</v>
      </c>
      <c r="K95" s="670"/>
      <c r="L95" s="671"/>
      <c r="M95" s="50">
        <v>157</v>
      </c>
      <c r="N95" s="51">
        <f t="shared" ref="N95:N96" si="86">M95+D95</f>
        <v>182</v>
      </c>
      <c r="O95" s="670"/>
      <c r="P95" s="671"/>
      <c r="Q95" s="48">
        <v>189</v>
      </c>
      <c r="R95" s="49">
        <f t="shared" ref="R95:R96" si="87">Q95+D95</f>
        <v>214</v>
      </c>
      <c r="S95" s="670"/>
      <c r="T95" s="671"/>
      <c r="U95" s="48">
        <v>137</v>
      </c>
      <c r="V95" s="49">
        <f t="shared" ref="V95:V96" si="88">U95+D95</f>
        <v>162</v>
      </c>
      <c r="W95" s="670"/>
      <c r="X95" s="671"/>
      <c r="Y95" s="51">
        <f>F95+J95+N95+R95+V95</f>
        <v>933</v>
      </c>
      <c r="Z95" s="50">
        <f>E95+I95+M95+Q95+U95</f>
        <v>808</v>
      </c>
      <c r="AA95" s="52">
        <f>AVERAGE(F95,J95,N95,R95,V95)</f>
        <v>186.6</v>
      </c>
      <c r="AB95" s="53">
        <f>AVERAGE(F95,J95,N95,R95,V95)-D95</f>
        <v>161.6</v>
      </c>
      <c r="AC95" s="664"/>
    </row>
    <row r="96" spans="1:29" s="22" customFormat="1" ht="16.5" customHeight="1" thickBot="1" x14ac:dyDescent="0.25">
      <c r="A96" s="46"/>
      <c r="B96" s="255" t="s">
        <v>127</v>
      </c>
      <c r="C96" s="255"/>
      <c r="D96" s="54">
        <v>44</v>
      </c>
      <c r="E96" s="55">
        <v>130</v>
      </c>
      <c r="F96" s="49">
        <f t="shared" si="84"/>
        <v>174</v>
      </c>
      <c r="G96" s="672"/>
      <c r="H96" s="673"/>
      <c r="I96" s="56">
        <v>105</v>
      </c>
      <c r="J96" s="51">
        <f t="shared" si="85"/>
        <v>149</v>
      </c>
      <c r="K96" s="672"/>
      <c r="L96" s="673"/>
      <c r="M96" s="50">
        <v>114</v>
      </c>
      <c r="N96" s="51">
        <f t="shared" si="86"/>
        <v>158</v>
      </c>
      <c r="O96" s="672"/>
      <c r="P96" s="673"/>
      <c r="Q96" s="48">
        <v>152</v>
      </c>
      <c r="R96" s="49">
        <f t="shared" si="87"/>
        <v>196</v>
      </c>
      <c r="S96" s="672"/>
      <c r="T96" s="673"/>
      <c r="U96" s="48">
        <v>125</v>
      </c>
      <c r="V96" s="49">
        <f t="shared" si="88"/>
        <v>169</v>
      </c>
      <c r="W96" s="672"/>
      <c r="X96" s="673"/>
      <c r="Y96" s="57">
        <f>F96+J96+N96+R96+V96</f>
        <v>846</v>
      </c>
      <c r="Z96" s="56">
        <f>E96+I96+M96+Q96+U96</f>
        <v>626</v>
      </c>
      <c r="AA96" s="58">
        <f>AVERAGE(F96,J96,N96,R96,V96)</f>
        <v>169.2</v>
      </c>
      <c r="AB96" s="59">
        <f>AVERAGE(F96,J96,N96,R96,V96)-D96</f>
        <v>125.19999999999999</v>
      </c>
      <c r="AC96" s="665"/>
    </row>
    <row r="97" spans="2:29" s="46" customFormat="1" ht="48.75" customHeight="1" x14ac:dyDescent="0.2">
      <c r="B97" s="710" t="s">
        <v>31</v>
      </c>
      <c r="C97" s="711"/>
      <c r="D97" s="232">
        <f>SUM(D98:D100)</f>
        <v>119</v>
      </c>
      <c r="E97" s="34">
        <f>SUM(E98:E100)</f>
        <v>389</v>
      </c>
      <c r="F97" s="61">
        <f>SUM(F98:F100)</f>
        <v>508</v>
      </c>
      <c r="G97" s="61">
        <f>F109</f>
        <v>452</v>
      </c>
      <c r="H97" s="40" t="str">
        <f>B109</f>
        <v>LVRKK</v>
      </c>
      <c r="I97" s="62">
        <f>SUM(I98:I100)</f>
        <v>406</v>
      </c>
      <c r="J97" s="61">
        <f>SUM(J98:J100)</f>
        <v>525</v>
      </c>
      <c r="K97" s="61">
        <f>J105</f>
        <v>560</v>
      </c>
      <c r="L97" s="40" t="str">
        <f>B105</f>
        <v>Baltic Tank</v>
      </c>
      <c r="M97" s="41">
        <f>SUM(M98:M100)</f>
        <v>458</v>
      </c>
      <c r="N97" s="61">
        <f>SUM(N98:N100)</f>
        <v>577</v>
      </c>
      <c r="O97" s="61">
        <f>N101</f>
        <v>578</v>
      </c>
      <c r="P97" s="40" t="str">
        <f>B101</f>
        <v xml:space="preserve">Malm&amp;Ko </v>
      </c>
      <c r="Q97" s="41">
        <f>SUM(Q98:Q100)</f>
        <v>468</v>
      </c>
      <c r="R97" s="61">
        <f>SUM(R98:R100)</f>
        <v>587</v>
      </c>
      <c r="S97" s="61">
        <f>R113</f>
        <v>549</v>
      </c>
      <c r="T97" s="40" t="str">
        <f>B113</f>
        <v>Ametikool</v>
      </c>
      <c r="U97" s="41">
        <f>SUM(U98:U100)</f>
        <v>431</v>
      </c>
      <c r="V97" s="61">
        <f>SUM(V98:V100)</f>
        <v>550</v>
      </c>
      <c r="W97" s="61">
        <f>V93</f>
        <v>485</v>
      </c>
      <c r="X97" s="40" t="str">
        <f>B93</f>
        <v>Malm duubel</v>
      </c>
      <c r="Y97" s="43">
        <f>F97+J97+N97+R97+V97</f>
        <v>2747</v>
      </c>
      <c r="Z97" s="41">
        <f>SUM(Z98:Z100)</f>
        <v>2152</v>
      </c>
      <c r="AA97" s="64">
        <f>AVERAGE(AA98,AA99,AA100)</f>
        <v>183.13333333333333</v>
      </c>
      <c r="AB97" s="45">
        <f>AVERAGE(AB98,AB99,AB100)</f>
        <v>143.46666666666667</v>
      </c>
      <c r="AC97" s="663">
        <f>G98+K98+O98+S98+W98</f>
        <v>3</v>
      </c>
    </row>
    <row r="98" spans="2:29" s="46" customFormat="1" ht="15.75" customHeight="1" x14ac:dyDescent="0.2">
      <c r="B98" s="706" t="s">
        <v>175</v>
      </c>
      <c r="C98" s="707"/>
      <c r="D98" s="47">
        <v>44</v>
      </c>
      <c r="E98" s="48">
        <v>130</v>
      </c>
      <c r="F98" s="49">
        <f>E98+D98</f>
        <v>174</v>
      </c>
      <c r="G98" s="668">
        <v>1</v>
      </c>
      <c r="H98" s="669"/>
      <c r="I98" s="50">
        <v>131</v>
      </c>
      <c r="J98" s="51">
        <f>I98+D98</f>
        <v>175</v>
      </c>
      <c r="K98" s="668">
        <v>0</v>
      </c>
      <c r="L98" s="669"/>
      <c r="M98" s="50">
        <v>155</v>
      </c>
      <c r="N98" s="51">
        <f>M98+D98</f>
        <v>199</v>
      </c>
      <c r="O98" s="668">
        <v>0</v>
      </c>
      <c r="P98" s="669"/>
      <c r="Q98" s="50">
        <v>148</v>
      </c>
      <c r="R98" s="49">
        <f>Q98+D98</f>
        <v>192</v>
      </c>
      <c r="S98" s="668">
        <v>1</v>
      </c>
      <c r="T98" s="669"/>
      <c r="U98" s="50">
        <v>161</v>
      </c>
      <c r="V98" s="49">
        <f>U98+D98</f>
        <v>205</v>
      </c>
      <c r="W98" s="668">
        <v>1</v>
      </c>
      <c r="X98" s="669"/>
      <c r="Y98" s="51">
        <f t="shared" ref="Y98:Y116" si="89">F98+J98+N98+R98+V98</f>
        <v>945</v>
      </c>
      <c r="Z98" s="50">
        <f>E98+I98+M98+Q98+U98</f>
        <v>725</v>
      </c>
      <c r="AA98" s="52">
        <f>AVERAGE(F98,J98,N98,R98,V98)</f>
        <v>189</v>
      </c>
      <c r="AB98" s="53">
        <f>AVERAGE(F98,J98,N98,R98,V98)-D98</f>
        <v>145</v>
      </c>
      <c r="AC98" s="664"/>
    </row>
    <row r="99" spans="2:29" s="46" customFormat="1" ht="15.75" customHeight="1" x14ac:dyDescent="0.2">
      <c r="B99" s="706" t="s">
        <v>156</v>
      </c>
      <c r="C99" s="707"/>
      <c r="D99" s="47">
        <v>45</v>
      </c>
      <c r="E99" s="48">
        <v>114</v>
      </c>
      <c r="F99" s="49">
        <f t="shared" ref="F99:F100" si="90">E99+D99</f>
        <v>159</v>
      </c>
      <c r="G99" s="670"/>
      <c r="H99" s="671"/>
      <c r="I99" s="50">
        <v>106</v>
      </c>
      <c r="J99" s="51">
        <f t="shared" ref="J99:J100" si="91">I99+D99</f>
        <v>151</v>
      </c>
      <c r="K99" s="670"/>
      <c r="L99" s="671"/>
      <c r="M99" s="50">
        <v>151</v>
      </c>
      <c r="N99" s="51">
        <f t="shared" ref="N99:N100" si="92">M99+D99</f>
        <v>196</v>
      </c>
      <c r="O99" s="670"/>
      <c r="P99" s="671"/>
      <c r="Q99" s="48">
        <v>154</v>
      </c>
      <c r="R99" s="49">
        <f t="shared" ref="R99:R100" si="93">Q99+D99</f>
        <v>199</v>
      </c>
      <c r="S99" s="670"/>
      <c r="T99" s="671"/>
      <c r="U99" s="48">
        <v>112</v>
      </c>
      <c r="V99" s="49">
        <f t="shared" ref="V99:V100" si="94">U99+D99</f>
        <v>157</v>
      </c>
      <c r="W99" s="670"/>
      <c r="X99" s="671"/>
      <c r="Y99" s="51">
        <f t="shared" si="89"/>
        <v>862</v>
      </c>
      <c r="Z99" s="50">
        <f>E99+I99+M99+Q99+U99</f>
        <v>637</v>
      </c>
      <c r="AA99" s="52">
        <f>AVERAGE(F99,J99,N99,R99,V99)</f>
        <v>172.4</v>
      </c>
      <c r="AB99" s="53">
        <f>AVERAGE(F99,J99,N99,R99,V99)-D99</f>
        <v>127.4</v>
      </c>
      <c r="AC99" s="664"/>
    </row>
    <row r="100" spans="2:29" s="46" customFormat="1" ht="16.5" customHeight="1" thickBot="1" x14ac:dyDescent="0.25">
      <c r="B100" s="708" t="s">
        <v>108</v>
      </c>
      <c r="C100" s="709"/>
      <c r="D100" s="54">
        <v>30</v>
      </c>
      <c r="E100" s="55">
        <v>145</v>
      </c>
      <c r="F100" s="49">
        <f t="shared" si="90"/>
        <v>175</v>
      </c>
      <c r="G100" s="672"/>
      <c r="H100" s="673"/>
      <c r="I100" s="56">
        <v>169</v>
      </c>
      <c r="J100" s="51">
        <f t="shared" si="91"/>
        <v>199</v>
      </c>
      <c r="K100" s="672"/>
      <c r="L100" s="673"/>
      <c r="M100" s="50">
        <v>152</v>
      </c>
      <c r="N100" s="51">
        <f t="shared" si="92"/>
        <v>182</v>
      </c>
      <c r="O100" s="672"/>
      <c r="P100" s="673"/>
      <c r="Q100" s="48">
        <v>166</v>
      </c>
      <c r="R100" s="49">
        <f t="shared" si="93"/>
        <v>196</v>
      </c>
      <c r="S100" s="672"/>
      <c r="T100" s="673"/>
      <c r="U100" s="48">
        <v>158</v>
      </c>
      <c r="V100" s="49">
        <f t="shared" si="94"/>
        <v>188</v>
      </c>
      <c r="W100" s="672"/>
      <c r="X100" s="673"/>
      <c r="Y100" s="57">
        <f t="shared" si="89"/>
        <v>940</v>
      </c>
      <c r="Z100" s="56">
        <f>E100+I100+M100+Q100+U100</f>
        <v>790</v>
      </c>
      <c r="AA100" s="58">
        <f>AVERAGE(F100,J100,N100,R100,V100)</f>
        <v>188</v>
      </c>
      <c r="AB100" s="59">
        <f>AVERAGE(F100,J100,N100,R100,V100)-D100</f>
        <v>158</v>
      </c>
      <c r="AC100" s="665"/>
    </row>
    <row r="101" spans="2:29" s="46" customFormat="1" ht="45" customHeight="1" thickBot="1" x14ac:dyDescent="0.25">
      <c r="B101" s="730" t="s">
        <v>137</v>
      </c>
      <c r="C101" s="731"/>
      <c r="D101" s="60">
        <f>SUM(D102:D104)</f>
        <v>57</v>
      </c>
      <c r="E101" s="34">
        <f>SUM(E102:E104)</f>
        <v>443</v>
      </c>
      <c r="F101" s="61">
        <f>SUM(F102:F104)</f>
        <v>500</v>
      </c>
      <c r="G101" s="61">
        <f>F105</f>
        <v>526</v>
      </c>
      <c r="H101" s="40" t="str">
        <f>B105</f>
        <v>Baltic Tank</v>
      </c>
      <c r="I101" s="62">
        <f>SUM(I102:I104)</f>
        <v>470</v>
      </c>
      <c r="J101" s="61">
        <f>SUM(J102:J104)</f>
        <v>527</v>
      </c>
      <c r="K101" s="61">
        <f>J113</f>
        <v>497</v>
      </c>
      <c r="L101" s="40" t="str">
        <f>B113</f>
        <v>Ametikool</v>
      </c>
      <c r="M101" s="41">
        <f>SUM(M102:M104)</f>
        <v>521</v>
      </c>
      <c r="N101" s="65">
        <f>SUM(N102:N104)</f>
        <v>578</v>
      </c>
      <c r="O101" s="61">
        <f>N97</f>
        <v>577</v>
      </c>
      <c r="P101" s="40" t="str">
        <f>B97</f>
        <v>Estonian Cell</v>
      </c>
      <c r="Q101" s="41">
        <f>SUM(Q102:Q104)</f>
        <v>598</v>
      </c>
      <c r="R101" s="63">
        <f>SUM(R102:R104)</f>
        <v>655</v>
      </c>
      <c r="S101" s="61">
        <f>R93</f>
        <v>574</v>
      </c>
      <c r="T101" s="40" t="str">
        <f>B93</f>
        <v>Malm duubel</v>
      </c>
      <c r="U101" s="41">
        <f>SUM(U102:U104)</f>
        <v>463</v>
      </c>
      <c r="V101" s="65">
        <f>SUM(V102:V104)</f>
        <v>520</v>
      </c>
      <c r="W101" s="61">
        <f>V109</f>
        <v>473</v>
      </c>
      <c r="X101" s="40" t="str">
        <f>B109</f>
        <v>LVRKK</v>
      </c>
      <c r="Y101" s="43">
        <f t="shared" si="89"/>
        <v>2780</v>
      </c>
      <c r="Z101" s="41">
        <f>SUM(Z102:Z104)</f>
        <v>2495</v>
      </c>
      <c r="AA101" s="64">
        <f>AVERAGE(AA102,AA103,AA104)</f>
        <v>185.33333333333334</v>
      </c>
      <c r="AB101" s="45">
        <f>AVERAGE(AB102,AB103,AB104)</f>
        <v>166.33333333333334</v>
      </c>
      <c r="AC101" s="663">
        <f>G102+K102+O102+S102+W102</f>
        <v>4</v>
      </c>
    </row>
    <row r="102" spans="2:29" s="46" customFormat="1" ht="15.75" customHeight="1" x14ac:dyDescent="0.2">
      <c r="B102" s="732" t="s">
        <v>141</v>
      </c>
      <c r="C102" s="733"/>
      <c r="D102" s="47">
        <v>16</v>
      </c>
      <c r="E102" s="48">
        <v>158</v>
      </c>
      <c r="F102" s="49">
        <f>E102+D102</f>
        <v>174</v>
      </c>
      <c r="G102" s="668">
        <v>0</v>
      </c>
      <c r="H102" s="669"/>
      <c r="I102" s="50">
        <v>171</v>
      </c>
      <c r="J102" s="51">
        <f>I102+D102</f>
        <v>187</v>
      </c>
      <c r="K102" s="668">
        <v>1</v>
      </c>
      <c r="L102" s="669"/>
      <c r="M102" s="50">
        <v>192</v>
      </c>
      <c r="N102" s="51">
        <f>M102+D102</f>
        <v>208</v>
      </c>
      <c r="O102" s="668">
        <v>1</v>
      </c>
      <c r="P102" s="669"/>
      <c r="Q102" s="50">
        <v>222</v>
      </c>
      <c r="R102" s="49">
        <f>Q102+D102</f>
        <v>238</v>
      </c>
      <c r="S102" s="668">
        <v>1</v>
      </c>
      <c r="T102" s="669"/>
      <c r="U102" s="50">
        <v>136</v>
      </c>
      <c r="V102" s="49">
        <f>U102+D102</f>
        <v>152</v>
      </c>
      <c r="W102" s="668">
        <v>1</v>
      </c>
      <c r="X102" s="669"/>
      <c r="Y102" s="51">
        <f t="shared" si="89"/>
        <v>959</v>
      </c>
      <c r="Z102" s="50">
        <f>E102+I102+M102+Q102+U102</f>
        <v>879</v>
      </c>
      <c r="AA102" s="52">
        <f>AVERAGE(F102,J102,N102,R102,V102)</f>
        <v>191.8</v>
      </c>
      <c r="AB102" s="53">
        <f>AVERAGE(F102,J102,N102,R102,V102)-D102</f>
        <v>175.8</v>
      </c>
      <c r="AC102" s="664"/>
    </row>
    <row r="103" spans="2:29" s="46" customFormat="1" ht="15.75" customHeight="1" x14ac:dyDescent="0.2">
      <c r="B103" s="734" t="s">
        <v>142</v>
      </c>
      <c r="C103" s="735"/>
      <c r="D103" s="47">
        <v>24</v>
      </c>
      <c r="E103" s="48">
        <v>119</v>
      </c>
      <c r="F103" s="49">
        <f t="shared" ref="F103:F104" si="95">E103+D103</f>
        <v>143</v>
      </c>
      <c r="G103" s="670"/>
      <c r="H103" s="671"/>
      <c r="I103" s="48">
        <v>130</v>
      </c>
      <c r="J103" s="51">
        <f t="shared" ref="J103:J104" si="96">I103+D103</f>
        <v>154</v>
      </c>
      <c r="K103" s="670"/>
      <c r="L103" s="671"/>
      <c r="M103" s="48">
        <v>168</v>
      </c>
      <c r="N103" s="51">
        <f t="shared" ref="N103:N104" si="97">M103+D103</f>
        <v>192</v>
      </c>
      <c r="O103" s="670"/>
      <c r="P103" s="671"/>
      <c r="Q103" s="48">
        <v>182</v>
      </c>
      <c r="R103" s="49">
        <f t="shared" ref="R103:R104" si="98">Q103+D103</f>
        <v>206</v>
      </c>
      <c r="S103" s="670"/>
      <c r="T103" s="671"/>
      <c r="U103" s="48">
        <v>176</v>
      </c>
      <c r="V103" s="49">
        <f t="shared" ref="V103:V104" si="99">U103+D103</f>
        <v>200</v>
      </c>
      <c r="W103" s="670"/>
      <c r="X103" s="671"/>
      <c r="Y103" s="51">
        <f t="shared" si="89"/>
        <v>895</v>
      </c>
      <c r="Z103" s="50">
        <f>E103+I103+M103+Q103+U103</f>
        <v>775</v>
      </c>
      <c r="AA103" s="52">
        <f>AVERAGE(F103,J103,N103,R103,V103)</f>
        <v>179</v>
      </c>
      <c r="AB103" s="53">
        <f>AVERAGE(F103,J103,N103,R103,V103)-D103</f>
        <v>155</v>
      </c>
      <c r="AC103" s="664"/>
    </row>
    <row r="104" spans="2:29" s="46" customFormat="1" ht="16.5" customHeight="1" thickBot="1" x14ac:dyDescent="0.25">
      <c r="B104" s="682" t="s">
        <v>143</v>
      </c>
      <c r="C104" s="683"/>
      <c r="D104" s="54">
        <v>17</v>
      </c>
      <c r="E104" s="55">
        <v>166</v>
      </c>
      <c r="F104" s="49">
        <f t="shared" si="95"/>
        <v>183</v>
      </c>
      <c r="G104" s="672"/>
      <c r="H104" s="673"/>
      <c r="I104" s="48">
        <v>169</v>
      </c>
      <c r="J104" s="51">
        <f t="shared" si="96"/>
        <v>186</v>
      </c>
      <c r="K104" s="672"/>
      <c r="L104" s="673"/>
      <c r="M104" s="48">
        <v>161</v>
      </c>
      <c r="N104" s="51">
        <f t="shared" si="97"/>
        <v>178</v>
      </c>
      <c r="O104" s="672"/>
      <c r="P104" s="673"/>
      <c r="Q104" s="48">
        <v>194</v>
      </c>
      <c r="R104" s="49">
        <f t="shared" si="98"/>
        <v>211</v>
      </c>
      <c r="S104" s="672"/>
      <c r="T104" s="673"/>
      <c r="U104" s="48">
        <v>151</v>
      </c>
      <c r="V104" s="49">
        <f t="shared" si="99"/>
        <v>168</v>
      </c>
      <c r="W104" s="672"/>
      <c r="X104" s="673"/>
      <c r="Y104" s="57">
        <f t="shared" si="89"/>
        <v>926</v>
      </c>
      <c r="Z104" s="56">
        <f>E104+I104+M104+Q104+U104</f>
        <v>841</v>
      </c>
      <c r="AA104" s="58">
        <f>AVERAGE(F104,J104,N104,R104,V104)</f>
        <v>185.2</v>
      </c>
      <c r="AB104" s="59">
        <f>AVERAGE(F104,J104,N104,R104,V104)-D104</f>
        <v>168.2</v>
      </c>
      <c r="AC104" s="665"/>
    </row>
    <row r="105" spans="2:29" s="46" customFormat="1" ht="48.75" customHeight="1" x14ac:dyDescent="0.2">
      <c r="B105" s="738" t="s">
        <v>32</v>
      </c>
      <c r="C105" s="739"/>
      <c r="D105" s="232">
        <f>SUM(D106:D108)</f>
        <v>141</v>
      </c>
      <c r="E105" s="34">
        <f>SUM(E106:E108)</f>
        <v>385</v>
      </c>
      <c r="F105" s="61">
        <f>SUM(F106:F108)</f>
        <v>526</v>
      </c>
      <c r="G105" s="61">
        <f>F101</f>
        <v>500</v>
      </c>
      <c r="H105" s="40" t="str">
        <f>B101</f>
        <v xml:space="preserve">Malm&amp;Ko </v>
      </c>
      <c r="I105" s="66">
        <f>SUM(I106:I108)</f>
        <v>419</v>
      </c>
      <c r="J105" s="61">
        <f>SUM(J106:J108)</f>
        <v>560</v>
      </c>
      <c r="K105" s="61">
        <f>J97</f>
        <v>525</v>
      </c>
      <c r="L105" s="40" t="str">
        <f>B97</f>
        <v>Estonian Cell</v>
      </c>
      <c r="M105" s="42">
        <f>SUM(M106:M108)</f>
        <v>351</v>
      </c>
      <c r="N105" s="61">
        <f>SUM(N106:N108)</f>
        <v>492</v>
      </c>
      <c r="O105" s="61">
        <f>N93</f>
        <v>526</v>
      </c>
      <c r="P105" s="40" t="str">
        <f>B93</f>
        <v>Malm duubel</v>
      </c>
      <c r="Q105" s="41">
        <f>SUM(Q106:Q108)</f>
        <v>442</v>
      </c>
      <c r="R105" s="61">
        <f>SUM(R106:R108)</f>
        <v>583</v>
      </c>
      <c r="S105" s="61">
        <f>R109</f>
        <v>551</v>
      </c>
      <c r="T105" s="40" t="str">
        <f>B109</f>
        <v>LVRKK</v>
      </c>
      <c r="U105" s="41">
        <f>SUM(U106:U108)</f>
        <v>362</v>
      </c>
      <c r="V105" s="61">
        <f>SUM(V106:V108)</f>
        <v>503</v>
      </c>
      <c r="W105" s="61">
        <f>V113</f>
        <v>470</v>
      </c>
      <c r="X105" s="40" t="str">
        <f>B113</f>
        <v>Ametikool</v>
      </c>
      <c r="Y105" s="43">
        <f t="shared" si="89"/>
        <v>2664</v>
      </c>
      <c r="Z105" s="41">
        <f>SUM(Z106:Z108)</f>
        <v>1959</v>
      </c>
      <c r="AA105" s="64">
        <f>AVERAGE(AA106,AA107,AA108)</f>
        <v>177.6</v>
      </c>
      <c r="AB105" s="45">
        <f>AVERAGE(AB106,AB107,AB108)</f>
        <v>130.6</v>
      </c>
      <c r="AC105" s="663">
        <f>G106+K106+O106+S106+W106</f>
        <v>4</v>
      </c>
    </row>
    <row r="106" spans="2:29" s="46" customFormat="1" ht="15.75" customHeight="1" x14ac:dyDescent="0.2">
      <c r="B106" s="728" t="s">
        <v>94</v>
      </c>
      <c r="C106" s="728"/>
      <c r="D106" s="47">
        <v>56</v>
      </c>
      <c r="E106" s="48">
        <v>111</v>
      </c>
      <c r="F106" s="49">
        <f>E106+D106</f>
        <v>167</v>
      </c>
      <c r="G106" s="668">
        <v>1</v>
      </c>
      <c r="H106" s="669"/>
      <c r="I106" s="50">
        <v>114</v>
      </c>
      <c r="J106" s="51">
        <f>I106+D106</f>
        <v>170</v>
      </c>
      <c r="K106" s="668">
        <v>1</v>
      </c>
      <c r="L106" s="669"/>
      <c r="M106" s="50">
        <v>81</v>
      </c>
      <c r="N106" s="51">
        <f>M106+D106</f>
        <v>137</v>
      </c>
      <c r="O106" s="668">
        <v>0</v>
      </c>
      <c r="P106" s="669"/>
      <c r="Q106" s="50">
        <v>112</v>
      </c>
      <c r="R106" s="49">
        <f>Q106+D106</f>
        <v>168</v>
      </c>
      <c r="S106" s="668">
        <v>1</v>
      </c>
      <c r="T106" s="669"/>
      <c r="U106" s="50">
        <v>99</v>
      </c>
      <c r="V106" s="49">
        <f>U106+D106</f>
        <v>155</v>
      </c>
      <c r="W106" s="668">
        <v>1</v>
      </c>
      <c r="X106" s="669"/>
      <c r="Y106" s="51">
        <f t="shared" si="89"/>
        <v>797</v>
      </c>
      <c r="Z106" s="50">
        <f>E106+I106+M106+Q106+U106</f>
        <v>517</v>
      </c>
      <c r="AA106" s="52">
        <f>AVERAGE(F106,J106,N106,R106,V106)</f>
        <v>159.4</v>
      </c>
      <c r="AB106" s="53">
        <f>AVERAGE(F106,J106,N106,R106,V106)-D106</f>
        <v>103.4</v>
      </c>
      <c r="AC106" s="664"/>
    </row>
    <row r="107" spans="2:29" s="46" customFormat="1" ht="15.75" customHeight="1" x14ac:dyDescent="0.2">
      <c r="B107" s="728" t="s">
        <v>184</v>
      </c>
      <c r="C107" s="728"/>
      <c r="D107" s="47">
        <v>60</v>
      </c>
      <c r="E107" s="48">
        <v>100</v>
      </c>
      <c r="F107" s="49">
        <f t="shared" ref="F107:F108" si="100">E107+D107</f>
        <v>160</v>
      </c>
      <c r="G107" s="670"/>
      <c r="H107" s="671"/>
      <c r="I107" s="48">
        <v>168</v>
      </c>
      <c r="J107" s="51">
        <f t="shared" ref="J107:J108" si="101">I107+D107</f>
        <v>228</v>
      </c>
      <c r="K107" s="670"/>
      <c r="L107" s="671"/>
      <c r="M107" s="48">
        <v>132</v>
      </c>
      <c r="N107" s="51">
        <f t="shared" ref="N107:N108" si="102">M107+D107</f>
        <v>192</v>
      </c>
      <c r="O107" s="670"/>
      <c r="P107" s="671"/>
      <c r="Q107" s="48">
        <v>145</v>
      </c>
      <c r="R107" s="49">
        <f t="shared" ref="R107:R108" si="103">Q107+D107</f>
        <v>205</v>
      </c>
      <c r="S107" s="670"/>
      <c r="T107" s="671"/>
      <c r="U107" s="48">
        <v>111</v>
      </c>
      <c r="V107" s="49">
        <f t="shared" ref="V107:V108" si="104">U107+D107</f>
        <v>171</v>
      </c>
      <c r="W107" s="670"/>
      <c r="X107" s="671"/>
      <c r="Y107" s="51">
        <f t="shared" si="89"/>
        <v>956</v>
      </c>
      <c r="Z107" s="50">
        <f>E107+I107+M107+Q107+U107</f>
        <v>656</v>
      </c>
      <c r="AA107" s="52">
        <f>AVERAGE(F107,J107,N107,R107,V107)</f>
        <v>191.2</v>
      </c>
      <c r="AB107" s="53">
        <f>AVERAGE(F107,J107,N107,R107,V107)-D107</f>
        <v>131.19999999999999</v>
      </c>
      <c r="AC107" s="664"/>
    </row>
    <row r="108" spans="2:29" s="46" customFormat="1" ht="16.5" customHeight="1" thickBot="1" x14ac:dyDescent="0.25">
      <c r="B108" s="729" t="s">
        <v>96</v>
      </c>
      <c r="C108" s="729"/>
      <c r="D108" s="54">
        <v>25</v>
      </c>
      <c r="E108" s="55">
        <v>174</v>
      </c>
      <c r="F108" s="49">
        <f t="shared" si="100"/>
        <v>199</v>
      </c>
      <c r="G108" s="672"/>
      <c r="H108" s="673"/>
      <c r="I108" s="48">
        <v>137</v>
      </c>
      <c r="J108" s="51">
        <f t="shared" si="101"/>
        <v>162</v>
      </c>
      <c r="K108" s="672"/>
      <c r="L108" s="673"/>
      <c r="M108" s="48">
        <v>138</v>
      </c>
      <c r="N108" s="51">
        <f t="shared" si="102"/>
        <v>163</v>
      </c>
      <c r="O108" s="672"/>
      <c r="P108" s="673"/>
      <c r="Q108" s="48">
        <v>185</v>
      </c>
      <c r="R108" s="49">
        <f t="shared" si="103"/>
        <v>210</v>
      </c>
      <c r="S108" s="672"/>
      <c r="T108" s="673"/>
      <c r="U108" s="48">
        <v>152</v>
      </c>
      <c r="V108" s="49">
        <f t="shared" si="104"/>
        <v>177</v>
      </c>
      <c r="W108" s="672"/>
      <c r="X108" s="673"/>
      <c r="Y108" s="57">
        <f t="shared" si="89"/>
        <v>911</v>
      </c>
      <c r="Z108" s="56">
        <f>E108+I108+M108+Q108+U108</f>
        <v>786</v>
      </c>
      <c r="AA108" s="58">
        <f>AVERAGE(F108,J108,N108,R108,V108)</f>
        <v>182.2</v>
      </c>
      <c r="AB108" s="59">
        <f>AVERAGE(F108,J108,N108,R108,V108)-D108</f>
        <v>157.19999999999999</v>
      </c>
      <c r="AC108" s="665"/>
    </row>
    <row r="109" spans="2:29" s="46" customFormat="1" ht="48.75" customHeight="1" x14ac:dyDescent="0.2">
      <c r="B109" s="740" t="s">
        <v>24</v>
      </c>
      <c r="C109" s="741"/>
      <c r="D109" s="233">
        <f>SUM(D110:D112)-30</f>
        <v>115</v>
      </c>
      <c r="E109" s="34">
        <f>SUM(E110:E112)</f>
        <v>337</v>
      </c>
      <c r="F109" s="207">
        <f>SUM(F110:F112)-30</f>
        <v>452</v>
      </c>
      <c r="G109" s="61">
        <f>F97</f>
        <v>508</v>
      </c>
      <c r="H109" s="40" t="str">
        <f>B97</f>
        <v>Estonian Cell</v>
      </c>
      <c r="I109" s="62">
        <f>SUM(I110:I112)</f>
        <v>381</v>
      </c>
      <c r="J109" s="207">
        <f>SUM(J110:J112)-30</f>
        <v>496</v>
      </c>
      <c r="K109" s="61">
        <f>J93</f>
        <v>497</v>
      </c>
      <c r="L109" s="40" t="str">
        <f>B93</f>
        <v>Malm duubel</v>
      </c>
      <c r="M109" s="41">
        <f>SUM(M110:M112)</f>
        <v>403</v>
      </c>
      <c r="N109" s="234">
        <f>SUM(N110:N112)-30</f>
        <v>518</v>
      </c>
      <c r="O109" s="61">
        <f>N113</f>
        <v>456</v>
      </c>
      <c r="P109" s="40" t="str">
        <f>B113</f>
        <v>Ametikool</v>
      </c>
      <c r="Q109" s="41">
        <f>SUM(Q110:Q112)</f>
        <v>436</v>
      </c>
      <c r="R109" s="234">
        <f>SUM(R110:R112)-30</f>
        <v>551</v>
      </c>
      <c r="S109" s="61">
        <f>R105</f>
        <v>583</v>
      </c>
      <c r="T109" s="40" t="str">
        <f>B105</f>
        <v>Baltic Tank</v>
      </c>
      <c r="U109" s="41">
        <f>SUM(U110:U112)</f>
        <v>358</v>
      </c>
      <c r="V109" s="234">
        <f>SUM(V110:V112)-30</f>
        <v>473</v>
      </c>
      <c r="W109" s="61">
        <f>V101</f>
        <v>520</v>
      </c>
      <c r="X109" s="40" t="str">
        <f>B101</f>
        <v xml:space="preserve">Malm&amp;Ko </v>
      </c>
      <c r="Y109" s="43">
        <f t="shared" si="89"/>
        <v>2490</v>
      </c>
      <c r="Z109" s="41">
        <f>SUM(Z110:Z112)</f>
        <v>1915</v>
      </c>
      <c r="AA109" s="64">
        <f>AVERAGE(AA110,AA111,AA112)</f>
        <v>176</v>
      </c>
      <c r="AB109" s="45">
        <f>AVERAGE(AB110,AB111,AB112)</f>
        <v>127.66666666666667</v>
      </c>
      <c r="AC109" s="663">
        <f>G110+K110+O110+S110+W110</f>
        <v>1</v>
      </c>
    </row>
    <row r="110" spans="2:29" s="46" customFormat="1" ht="15.75" customHeight="1" x14ac:dyDescent="0.2">
      <c r="B110" s="666" t="s">
        <v>109</v>
      </c>
      <c r="C110" s="667"/>
      <c r="D110" s="47">
        <v>42</v>
      </c>
      <c r="E110" s="48">
        <v>117</v>
      </c>
      <c r="F110" s="49">
        <f>E110+D110</f>
        <v>159</v>
      </c>
      <c r="G110" s="668">
        <v>0</v>
      </c>
      <c r="H110" s="669"/>
      <c r="I110" s="50">
        <v>111</v>
      </c>
      <c r="J110" s="51">
        <f>I110+D110</f>
        <v>153</v>
      </c>
      <c r="K110" s="668">
        <v>0</v>
      </c>
      <c r="L110" s="669"/>
      <c r="M110" s="50">
        <v>142</v>
      </c>
      <c r="N110" s="51">
        <f>M110+D110</f>
        <v>184</v>
      </c>
      <c r="O110" s="668">
        <v>1</v>
      </c>
      <c r="P110" s="669"/>
      <c r="Q110" s="50">
        <v>148</v>
      </c>
      <c r="R110" s="49">
        <f>Q110+D110</f>
        <v>190</v>
      </c>
      <c r="S110" s="668">
        <v>0</v>
      </c>
      <c r="T110" s="669"/>
      <c r="U110" s="50">
        <v>126</v>
      </c>
      <c r="V110" s="49">
        <f>U110+D110</f>
        <v>168</v>
      </c>
      <c r="W110" s="668">
        <v>0</v>
      </c>
      <c r="X110" s="669"/>
      <c r="Y110" s="51">
        <f t="shared" si="89"/>
        <v>854</v>
      </c>
      <c r="Z110" s="50">
        <f>E110+I110+M110+Q110+U110</f>
        <v>644</v>
      </c>
      <c r="AA110" s="52">
        <f>AVERAGE(F110,J110,N110,R110,V110)</f>
        <v>170.8</v>
      </c>
      <c r="AB110" s="53">
        <f>AVERAGE(F110,J110,N110,R110,V110)-D110</f>
        <v>128.80000000000001</v>
      </c>
      <c r="AC110" s="664"/>
    </row>
    <row r="111" spans="2:29" s="46" customFormat="1" ht="15.75" customHeight="1" x14ac:dyDescent="0.2">
      <c r="B111" s="674" t="s">
        <v>110</v>
      </c>
      <c r="C111" s="675"/>
      <c r="D111" s="47">
        <v>49</v>
      </c>
      <c r="E111" s="48">
        <v>105</v>
      </c>
      <c r="F111" s="49">
        <f t="shared" ref="F111:F112" si="105">E111+D111</f>
        <v>154</v>
      </c>
      <c r="G111" s="670"/>
      <c r="H111" s="671"/>
      <c r="I111" s="48">
        <v>135</v>
      </c>
      <c r="J111" s="51">
        <f t="shared" ref="J111:J112" si="106">I111+D111</f>
        <v>184</v>
      </c>
      <c r="K111" s="670"/>
      <c r="L111" s="671"/>
      <c r="M111" s="48">
        <v>139</v>
      </c>
      <c r="N111" s="51">
        <f t="shared" ref="N111:N112" si="107">M111+D111</f>
        <v>188</v>
      </c>
      <c r="O111" s="670"/>
      <c r="P111" s="671"/>
      <c r="Q111" s="48">
        <v>150</v>
      </c>
      <c r="R111" s="49">
        <f t="shared" ref="R111:R112" si="108">Q111+D111</f>
        <v>199</v>
      </c>
      <c r="S111" s="670"/>
      <c r="T111" s="671"/>
      <c r="U111" s="48">
        <v>125</v>
      </c>
      <c r="V111" s="49">
        <f t="shared" ref="V111:V112" si="109">U111+D111</f>
        <v>174</v>
      </c>
      <c r="W111" s="670"/>
      <c r="X111" s="671"/>
      <c r="Y111" s="51">
        <f t="shared" si="89"/>
        <v>899</v>
      </c>
      <c r="Z111" s="50">
        <f>E111+I111+M111+Q111+U111</f>
        <v>654</v>
      </c>
      <c r="AA111" s="52">
        <f>AVERAGE(F111,J111,N111,R111,V111)</f>
        <v>179.8</v>
      </c>
      <c r="AB111" s="53">
        <f>AVERAGE(F111,J111,N111,R111,V111)-D111</f>
        <v>130.80000000000001</v>
      </c>
      <c r="AC111" s="664"/>
    </row>
    <row r="112" spans="2:29" s="46" customFormat="1" ht="16.5" customHeight="1" thickBot="1" x14ac:dyDescent="0.25">
      <c r="B112" s="742" t="s">
        <v>159</v>
      </c>
      <c r="C112" s="743"/>
      <c r="D112" s="54">
        <v>54</v>
      </c>
      <c r="E112" s="55">
        <v>115</v>
      </c>
      <c r="F112" s="49">
        <f t="shared" si="105"/>
        <v>169</v>
      </c>
      <c r="G112" s="672"/>
      <c r="H112" s="673"/>
      <c r="I112" s="48">
        <v>135</v>
      </c>
      <c r="J112" s="51">
        <f t="shared" si="106"/>
        <v>189</v>
      </c>
      <c r="K112" s="672"/>
      <c r="L112" s="673"/>
      <c r="M112" s="48">
        <v>122</v>
      </c>
      <c r="N112" s="51">
        <f t="shared" si="107"/>
        <v>176</v>
      </c>
      <c r="O112" s="672"/>
      <c r="P112" s="673"/>
      <c r="Q112" s="48">
        <v>138</v>
      </c>
      <c r="R112" s="49">
        <f t="shared" si="108"/>
        <v>192</v>
      </c>
      <c r="S112" s="672"/>
      <c r="T112" s="673"/>
      <c r="U112" s="48">
        <v>107</v>
      </c>
      <c r="V112" s="49">
        <f t="shared" si="109"/>
        <v>161</v>
      </c>
      <c r="W112" s="672"/>
      <c r="X112" s="673"/>
      <c r="Y112" s="57">
        <f t="shared" si="89"/>
        <v>887</v>
      </c>
      <c r="Z112" s="56">
        <f>E112+I112+M112+Q112+U112</f>
        <v>617</v>
      </c>
      <c r="AA112" s="58">
        <f>AVERAGE(F112,J112,N112,R112,V112)</f>
        <v>177.4</v>
      </c>
      <c r="AB112" s="59">
        <f>AVERAGE(F112,J112,N112,R112,V112)-D112</f>
        <v>123.4</v>
      </c>
      <c r="AC112" s="665"/>
    </row>
    <row r="113" spans="2:29" s="46" customFormat="1" ht="48.75" customHeight="1" x14ac:dyDescent="0.2">
      <c r="B113" s="740" t="s">
        <v>22</v>
      </c>
      <c r="C113" s="741"/>
      <c r="D113" s="67">
        <f>SUM(D114:D116)</f>
        <v>180</v>
      </c>
      <c r="E113" s="34">
        <f>SUM(E114:E116)</f>
        <v>315</v>
      </c>
      <c r="F113" s="61">
        <f>SUM(F114:F116)</f>
        <v>495</v>
      </c>
      <c r="G113" s="61">
        <f>F93</f>
        <v>549</v>
      </c>
      <c r="H113" s="40" t="str">
        <f>B93</f>
        <v>Malm duubel</v>
      </c>
      <c r="I113" s="62">
        <f>SUM(I114:I116)</f>
        <v>317</v>
      </c>
      <c r="J113" s="61">
        <f>SUM(J114:J116)</f>
        <v>497</v>
      </c>
      <c r="K113" s="61">
        <f>J101</f>
        <v>527</v>
      </c>
      <c r="L113" s="40" t="str">
        <f>B101</f>
        <v xml:space="preserve">Malm&amp;Ko </v>
      </c>
      <c r="M113" s="42">
        <f>SUM(M114:M116)</f>
        <v>276</v>
      </c>
      <c r="N113" s="63">
        <f>SUM(N114:N116)</f>
        <v>456</v>
      </c>
      <c r="O113" s="61">
        <f>N109</f>
        <v>518</v>
      </c>
      <c r="P113" s="40" t="str">
        <f>B109</f>
        <v>LVRKK</v>
      </c>
      <c r="Q113" s="41">
        <f>SUM(Q114:Q116)</f>
        <v>369</v>
      </c>
      <c r="R113" s="63">
        <f>SUM(R114:R116)</f>
        <v>549</v>
      </c>
      <c r="S113" s="61">
        <f>R97</f>
        <v>587</v>
      </c>
      <c r="T113" s="40" t="str">
        <f>B97</f>
        <v>Estonian Cell</v>
      </c>
      <c r="U113" s="41">
        <f>SUM(U114:U116)</f>
        <v>290</v>
      </c>
      <c r="V113" s="63">
        <f>SUM(V114:V116)</f>
        <v>470</v>
      </c>
      <c r="W113" s="61">
        <f>V105</f>
        <v>503</v>
      </c>
      <c r="X113" s="40" t="str">
        <f>B105</f>
        <v>Baltic Tank</v>
      </c>
      <c r="Y113" s="43">
        <f t="shared" si="89"/>
        <v>2467</v>
      </c>
      <c r="Z113" s="41">
        <f>SUM(Z114:Z116)</f>
        <v>1567</v>
      </c>
      <c r="AA113" s="64">
        <f>AVERAGE(AA114,AA115,AA116)</f>
        <v>164.46666666666667</v>
      </c>
      <c r="AB113" s="45">
        <f>AVERAGE(AB114,AB115,AB116)</f>
        <v>104.46666666666665</v>
      </c>
      <c r="AC113" s="663">
        <f>G114+K114+O114+S114+W114</f>
        <v>0</v>
      </c>
    </row>
    <row r="114" spans="2:29" s="46" customFormat="1" ht="15.75" customHeight="1" x14ac:dyDescent="0.2">
      <c r="B114" s="666" t="s">
        <v>185</v>
      </c>
      <c r="C114" s="667"/>
      <c r="D114" s="47">
        <v>60</v>
      </c>
      <c r="E114" s="48">
        <v>91</v>
      </c>
      <c r="F114" s="49">
        <f>E114+D114</f>
        <v>151</v>
      </c>
      <c r="G114" s="668">
        <v>0</v>
      </c>
      <c r="H114" s="669"/>
      <c r="I114" s="50">
        <v>116</v>
      </c>
      <c r="J114" s="51">
        <f>I114+D114</f>
        <v>176</v>
      </c>
      <c r="K114" s="668">
        <v>0</v>
      </c>
      <c r="L114" s="669"/>
      <c r="M114" s="50">
        <v>97</v>
      </c>
      <c r="N114" s="51">
        <f>M114+D114</f>
        <v>157</v>
      </c>
      <c r="O114" s="668">
        <v>0</v>
      </c>
      <c r="P114" s="669"/>
      <c r="Q114" s="50">
        <v>118</v>
      </c>
      <c r="R114" s="49">
        <f>Q114+D114</f>
        <v>178</v>
      </c>
      <c r="S114" s="668">
        <v>0</v>
      </c>
      <c r="T114" s="669"/>
      <c r="U114" s="50">
        <v>115</v>
      </c>
      <c r="V114" s="49">
        <f>U114+D114</f>
        <v>175</v>
      </c>
      <c r="W114" s="668">
        <v>0</v>
      </c>
      <c r="X114" s="669"/>
      <c r="Y114" s="51">
        <f t="shared" si="89"/>
        <v>837</v>
      </c>
      <c r="Z114" s="50">
        <f>E114+I114+M114+Q114+U114</f>
        <v>537</v>
      </c>
      <c r="AA114" s="52">
        <f>AVERAGE(F114,J114,N114,R114,V114)</f>
        <v>167.4</v>
      </c>
      <c r="AB114" s="53">
        <f>AVERAGE(F114,J114,N114,R114,V114)-D114</f>
        <v>107.4</v>
      </c>
      <c r="AC114" s="664"/>
    </row>
    <row r="115" spans="2:29" s="46" customFormat="1" ht="15.75" customHeight="1" x14ac:dyDescent="0.2">
      <c r="B115" s="674" t="s">
        <v>84</v>
      </c>
      <c r="C115" s="675"/>
      <c r="D115" s="47">
        <v>60</v>
      </c>
      <c r="E115" s="48">
        <v>111</v>
      </c>
      <c r="F115" s="49">
        <f t="shared" ref="F115:F116" si="110">E115+D115</f>
        <v>171</v>
      </c>
      <c r="G115" s="670"/>
      <c r="H115" s="671"/>
      <c r="I115" s="48">
        <v>86</v>
      </c>
      <c r="J115" s="51">
        <f t="shared" ref="J115:J116" si="111">I115+D115</f>
        <v>146</v>
      </c>
      <c r="K115" s="670"/>
      <c r="L115" s="671"/>
      <c r="M115" s="48">
        <v>86</v>
      </c>
      <c r="N115" s="51">
        <f t="shared" ref="N115:N116" si="112">M115+D115</f>
        <v>146</v>
      </c>
      <c r="O115" s="670"/>
      <c r="P115" s="671"/>
      <c r="Q115" s="48">
        <v>134</v>
      </c>
      <c r="R115" s="49">
        <f t="shared" ref="R115:R116" si="113">Q115+D115</f>
        <v>194</v>
      </c>
      <c r="S115" s="670"/>
      <c r="T115" s="671"/>
      <c r="U115" s="48">
        <v>95</v>
      </c>
      <c r="V115" s="49">
        <f t="shared" ref="V115:V116" si="114">U115+D115</f>
        <v>155</v>
      </c>
      <c r="W115" s="670"/>
      <c r="X115" s="671"/>
      <c r="Y115" s="51">
        <f t="shared" si="89"/>
        <v>812</v>
      </c>
      <c r="Z115" s="50">
        <f>E115+I115+M115+Q115+U115</f>
        <v>512</v>
      </c>
      <c r="AA115" s="52">
        <f>AVERAGE(F115,J115,N115,R115,V115)</f>
        <v>162.4</v>
      </c>
      <c r="AB115" s="53">
        <f>AVERAGE(F115,J115,N115,R115,V115)-D115</f>
        <v>102.4</v>
      </c>
      <c r="AC115" s="664"/>
    </row>
    <row r="116" spans="2:29" s="46" customFormat="1" ht="16.5" customHeight="1" thickBot="1" x14ac:dyDescent="0.25">
      <c r="B116" s="736" t="s">
        <v>23</v>
      </c>
      <c r="C116" s="737"/>
      <c r="D116" s="68">
        <v>60</v>
      </c>
      <c r="E116" s="55">
        <v>113</v>
      </c>
      <c r="F116" s="49">
        <f t="shared" si="110"/>
        <v>173</v>
      </c>
      <c r="G116" s="672"/>
      <c r="H116" s="673"/>
      <c r="I116" s="55">
        <v>115</v>
      </c>
      <c r="J116" s="51">
        <f t="shared" si="111"/>
        <v>175</v>
      </c>
      <c r="K116" s="672"/>
      <c r="L116" s="673"/>
      <c r="M116" s="55">
        <v>93</v>
      </c>
      <c r="N116" s="51">
        <f t="shared" si="112"/>
        <v>153</v>
      </c>
      <c r="O116" s="672"/>
      <c r="P116" s="673"/>
      <c r="Q116" s="55">
        <v>117</v>
      </c>
      <c r="R116" s="49">
        <f t="shared" si="113"/>
        <v>177</v>
      </c>
      <c r="S116" s="672"/>
      <c r="T116" s="673"/>
      <c r="U116" s="55">
        <v>80</v>
      </c>
      <c r="V116" s="49">
        <f t="shared" si="114"/>
        <v>140</v>
      </c>
      <c r="W116" s="672"/>
      <c r="X116" s="673"/>
      <c r="Y116" s="57">
        <f t="shared" si="89"/>
        <v>818</v>
      </c>
      <c r="Z116" s="56">
        <f>E116+I116+M116+Q116+U116</f>
        <v>518</v>
      </c>
      <c r="AA116" s="58">
        <f>AVERAGE(F116,J116,N116,R116,V116)</f>
        <v>163.6</v>
      </c>
      <c r="AB116" s="59">
        <f>AVERAGE(F116,J116,N116,R116,V116)-D116</f>
        <v>103.6</v>
      </c>
      <c r="AC116" s="665"/>
    </row>
    <row r="117" spans="2:29" s="46" customFormat="1" ht="105.75" customHeight="1" x14ac:dyDescent="0.25">
      <c r="B117" s="1"/>
      <c r="C117" s="1"/>
      <c r="D117" s="1"/>
      <c r="E117" s="69"/>
      <c r="F117" s="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69"/>
    </row>
  </sheetData>
  <mergeCells count="285">
    <mergeCell ref="B83:C83"/>
    <mergeCell ref="AC83:AC86"/>
    <mergeCell ref="B84:C84"/>
    <mergeCell ref="G84:H86"/>
    <mergeCell ref="K84:L86"/>
    <mergeCell ref="O84:P86"/>
    <mergeCell ref="S84:T86"/>
    <mergeCell ref="W84:X86"/>
    <mergeCell ref="B85:C85"/>
    <mergeCell ref="B86:C86"/>
    <mergeCell ref="B79:C79"/>
    <mergeCell ref="AC79:AC82"/>
    <mergeCell ref="B80:C80"/>
    <mergeCell ref="G80:H82"/>
    <mergeCell ref="K80:L82"/>
    <mergeCell ref="O80:P82"/>
    <mergeCell ref="S80:T82"/>
    <mergeCell ref="W80:X82"/>
    <mergeCell ref="B81:C81"/>
    <mergeCell ref="B82:C82"/>
    <mergeCell ref="B75:C75"/>
    <mergeCell ref="AC75:AC78"/>
    <mergeCell ref="B76:C76"/>
    <mergeCell ref="G76:H78"/>
    <mergeCell ref="K76:L78"/>
    <mergeCell ref="O76:P78"/>
    <mergeCell ref="S76:T78"/>
    <mergeCell ref="W76:X78"/>
    <mergeCell ref="B77:C77"/>
    <mergeCell ref="B78:C78"/>
    <mergeCell ref="B71:C71"/>
    <mergeCell ref="AC71:AC74"/>
    <mergeCell ref="B72:C72"/>
    <mergeCell ref="G72:H74"/>
    <mergeCell ref="K72:L74"/>
    <mergeCell ref="O72:P74"/>
    <mergeCell ref="S72:T74"/>
    <mergeCell ref="W72:X74"/>
    <mergeCell ref="B73:C73"/>
    <mergeCell ref="B74:C74"/>
    <mergeCell ref="B67:C67"/>
    <mergeCell ref="AC67:AC70"/>
    <mergeCell ref="B68:C68"/>
    <mergeCell ref="G68:H70"/>
    <mergeCell ref="K68:L70"/>
    <mergeCell ref="O68:P70"/>
    <mergeCell ref="S68:T70"/>
    <mergeCell ref="W68:X70"/>
    <mergeCell ref="B69:C69"/>
    <mergeCell ref="B70:C70"/>
    <mergeCell ref="B63:C63"/>
    <mergeCell ref="AC63:AC66"/>
    <mergeCell ref="B64:C64"/>
    <mergeCell ref="G64:H66"/>
    <mergeCell ref="K64:L66"/>
    <mergeCell ref="O64:P66"/>
    <mergeCell ref="S64:T66"/>
    <mergeCell ref="W64:X66"/>
    <mergeCell ref="B65:C65"/>
    <mergeCell ref="B66:C66"/>
    <mergeCell ref="W61:X61"/>
    <mergeCell ref="B62:C62"/>
    <mergeCell ref="G62:H62"/>
    <mergeCell ref="K62:L62"/>
    <mergeCell ref="O62:P62"/>
    <mergeCell ref="S62:T62"/>
    <mergeCell ref="W62:X62"/>
    <mergeCell ref="B61:C61"/>
    <mergeCell ref="G61:H61"/>
    <mergeCell ref="K61:L61"/>
    <mergeCell ref="O61:P61"/>
    <mergeCell ref="S61:T61"/>
    <mergeCell ref="S92:T92"/>
    <mergeCell ref="W92:X92"/>
    <mergeCell ref="B91:C91"/>
    <mergeCell ref="G91:H91"/>
    <mergeCell ref="K91:L91"/>
    <mergeCell ref="O91:P91"/>
    <mergeCell ref="S91:T91"/>
    <mergeCell ref="W91:X91"/>
    <mergeCell ref="B95:C95"/>
    <mergeCell ref="B92:C92"/>
    <mergeCell ref="G92:H92"/>
    <mergeCell ref="K92:L92"/>
    <mergeCell ref="O92:P92"/>
    <mergeCell ref="AC93:AC96"/>
    <mergeCell ref="G94:H96"/>
    <mergeCell ref="K94:L96"/>
    <mergeCell ref="O94:P96"/>
    <mergeCell ref="S94:T96"/>
    <mergeCell ref="W94:X96"/>
    <mergeCell ref="B97:C97"/>
    <mergeCell ref="AC97:AC100"/>
    <mergeCell ref="B98:C98"/>
    <mergeCell ref="G98:H100"/>
    <mergeCell ref="K98:L100"/>
    <mergeCell ref="O98:P100"/>
    <mergeCell ref="S98:T100"/>
    <mergeCell ref="W98:X100"/>
    <mergeCell ref="B99:C99"/>
    <mergeCell ref="B100:C100"/>
    <mergeCell ref="B101:C101"/>
    <mergeCell ref="AC101:AC104"/>
    <mergeCell ref="B102:C102"/>
    <mergeCell ref="G102:H104"/>
    <mergeCell ref="K102:L104"/>
    <mergeCell ref="O102:P104"/>
    <mergeCell ref="S102:T104"/>
    <mergeCell ref="W102:X104"/>
    <mergeCell ref="B103:C103"/>
    <mergeCell ref="B104:C104"/>
    <mergeCell ref="B105:C105"/>
    <mergeCell ref="AC105:AC108"/>
    <mergeCell ref="B106:C106"/>
    <mergeCell ref="G106:H108"/>
    <mergeCell ref="K106:L108"/>
    <mergeCell ref="O106:P108"/>
    <mergeCell ref="S106:T108"/>
    <mergeCell ref="W106:X108"/>
    <mergeCell ref="B107:C107"/>
    <mergeCell ref="B108:C108"/>
    <mergeCell ref="B109:C109"/>
    <mergeCell ref="AC109:AC112"/>
    <mergeCell ref="B110:C110"/>
    <mergeCell ref="G110:H112"/>
    <mergeCell ref="K110:L112"/>
    <mergeCell ref="O110:P112"/>
    <mergeCell ref="S110:T112"/>
    <mergeCell ref="W110:X112"/>
    <mergeCell ref="B111:C111"/>
    <mergeCell ref="B112:C112"/>
    <mergeCell ref="B113:C113"/>
    <mergeCell ref="AC113:AC116"/>
    <mergeCell ref="B114:C114"/>
    <mergeCell ref="G114:H116"/>
    <mergeCell ref="K114:L116"/>
    <mergeCell ref="O114:P116"/>
    <mergeCell ref="S114:T116"/>
    <mergeCell ref="W114:X116"/>
    <mergeCell ref="B115:C115"/>
    <mergeCell ref="B116:C116"/>
    <mergeCell ref="B32:C32"/>
    <mergeCell ref="G32:H32"/>
    <mergeCell ref="K32:L32"/>
    <mergeCell ref="O32:P32"/>
    <mergeCell ref="S32:T32"/>
    <mergeCell ref="W32:X32"/>
    <mergeCell ref="B33:C33"/>
    <mergeCell ref="G33:H33"/>
    <mergeCell ref="K33:L33"/>
    <mergeCell ref="O33:P33"/>
    <mergeCell ref="S33:T33"/>
    <mergeCell ref="W33:X33"/>
    <mergeCell ref="B34:C34"/>
    <mergeCell ref="AC34:AC37"/>
    <mergeCell ref="B35:C35"/>
    <mergeCell ref="G35:H37"/>
    <mergeCell ref="K35:L37"/>
    <mergeCell ref="O35:P37"/>
    <mergeCell ref="S35:T37"/>
    <mergeCell ref="W35:X37"/>
    <mergeCell ref="B36:C36"/>
    <mergeCell ref="B37:C37"/>
    <mergeCell ref="B38:C38"/>
    <mergeCell ref="AC38:AC41"/>
    <mergeCell ref="B39:C39"/>
    <mergeCell ref="G39:H41"/>
    <mergeCell ref="K39:L41"/>
    <mergeCell ref="O39:P41"/>
    <mergeCell ref="S39:T41"/>
    <mergeCell ref="W39:X41"/>
    <mergeCell ref="B40:C40"/>
    <mergeCell ref="B41:C41"/>
    <mergeCell ref="B42:C42"/>
    <mergeCell ref="AC42:AC45"/>
    <mergeCell ref="B43:C43"/>
    <mergeCell ref="G43:H45"/>
    <mergeCell ref="K43:L45"/>
    <mergeCell ref="O43:P45"/>
    <mergeCell ref="S43:T45"/>
    <mergeCell ref="W43:X45"/>
    <mergeCell ref="B44:C44"/>
    <mergeCell ref="B45:C45"/>
    <mergeCell ref="B46:C46"/>
    <mergeCell ref="AC46:AC49"/>
    <mergeCell ref="B47:C47"/>
    <mergeCell ref="G47:H49"/>
    <mergeCell ref="K47:L49"/>
    <mergeCell ref="O47:P49"/>
    <mergeCell ref="S47:T49"/>
    <mergeCell ref="W47:X49"/>
    <mergeCell ref="B48:C48"/>
    <mergeCell ref="B49:C49"/>
    <mergeCell ref="B50:C50"/>
    <mergeCell ref="AC50:AC53"/>
    <mergeCell ref="B51:C51"/>
    <mergeCell ref="G51:H53"/>
    <mergeCell ref="K51:L53"/>
    <mergeCell ref="O51:P53"/>
    <mergeCell ref="S51:T53"/>
    <mergeCell ref="W51:X53"/>
    <mergeCell ref="B52:C52"/>
    <mergeCell ref="B53:C53"/>
    <mergeCell ref="B54:C54"/>
    <mergeCell ref="AC54:AC57"/>
    <mergeCell ref="B55:C55"/>
    <mergeCell ref="G55:H57"/>
    <mergeCell ref="K55:L57"/>
    <mergeCell ref="O55:P57"/>
    <mergeCell ref="S55:T57"/>
    <mergeCell ref="W55:X57"/>
    <mergeCell ref="B56:C56"/>
    <mergeCell ref="B57:C57"/>
    <mergeCell ref="B3:C3"/>
    <mergeCell ref="G3:H3"/>
    <mergeCell ref="K3:L3"/>
    <mergeCell ref="O3:P3"/>
    <mergeCell ref="S3:T3"/>
    <mergeCell ref="W3:X3"/>
    <mergeCell ref="B4:C4"/>
    <mergeCell ref="G4:H4"/>
    <mergeCell ref="K4:L4"/>
    <mergeCell ref="O4:P4"/>
    <mergeCell ref="S4:T4"/>
    <mergeCell ref="W4:X4"/>
    <mergeCell ref="B5:C5"/>
    <mergeCell ref="AC5:AC8"/>
    <mergeCell ref="B6:C6"/>
    <mergeCell ref="G6:H8"/>
    <mergeCell ref="K6:L8"/>
    <mergeCell ref="O6:P8"/>
    <mergeCell ref="S6:T8"/>
    <mergeCell ref="W6:X8"/>
    <mergeCell ref="B7:C7"/>
    <mergeCell ref="B8:C8"/>
    <mergeCell ref="B9:C9"/>
    <mergeCell ref="AC9:AC12"/>
    <mergeCell ref="B10:C10"/>
    <mergeCell ref="G10:H12"/>
    <mergeCell ref="K10:L12"/>
    <mergeCell ref="O10:P12"/>
    <mergeCell ref="S10:T12"/>
    <mergeCell ref="W10:X12"/>
    <mergeCell ref="B11:C11"/>
    <mergeCell ref="B12:C12"/>
    <mergeCell ref="B13:C13"/>
    <mergeCell ref="AC13:AC16"/>
    <mergeCell ref="B14:C14"/>
    <mergeCell ref="G14:H16"/>
    <mergeCell ref="K14:L16"/>
    <mergeCell ref="O14:P16"/>
    <mergeCell ref="S14:T16"/>
    <mergeCell ref="W14:X16"/>
    <mergeCell ref="B15:C15"/>
    <mergeCell ref="B16:C16"/>
    <mergeCell ref="B17:C17"/>
    <mergeCell ref="AC17:AC20"/>
    <mergeCell ref="B18:C18"/>
    <mergeCell ref="G18:H20"/>
    <mergeCell ref="K18:L20"/>
    <mergeCell ref="O18:P20"/>
    <mergeCell ref="S18:T20"/>
    <mergeCell ref="W18:X20"/>
    <mergeCell ref="B19:C19"/>
    <mergeCell ref="B20:C20"/>
    <mergeCell ref="B21:C21"/>
    <mergeCell ref="AC21:AC24"/>
    <mergeCell ref="B22:C22"/>
    <mergeCell ref="G22:H24"/>
    <mergeCell ref="K22:L24"/>
    <mergeCell ref="O22:P24"/>
    <mergeCell ref="S22:T24"/>
    <mergeCell ref="W22:X24"/>
    <mergeCell ref="B23:C23"/>
    <mergeCell ref="B24:C24"/>
    <mergeCell ref="B25:C25"/>
    <mergeCell ref="AC25:AC28"/>
    <mergeCell ref="B26:C26"/>
    <mergeCell ref="G26:H28"/>
    <mergeCell ref="K26:L28"/>
    <mergeCell ref="O26:P28"/>
    <mergeCell ref="S26:T28"/>
    <mergeCell ref="W26:X28"/>
    <mergeCell ref="B27:C27"/>
    <mergeCell ref="B28:C28"/>
  </mergeCells>
  <conditionalFormatting sqref="D93:D95 D97:D99 D101:D103 D109:D111 D113:D115 D105:D107">
    <cfRule type="cellIs" dxfId="553" priority="259" stopIfTrue="1" operator="between">
      <formula>200</formula>
      <formula>300</formula>
    </cfRule>
  </conditionalFormatting>
  <conditionalFormatting sqref="AB90:AB92">
    <cfRule type="cellIs" dxfId="552" priority="260" stopIfTrue="1" operator="between">
      <formula>200</formula>
      <formula>300</formula>
    </cfRule>
  </conditionalFormatting>
  <conditionalFormatting sqref="X93 K113:K114 T93 W113:W114 P93 S113:S114 L93 O113:O114 H93 G113:G114 X97 W97:W98 T97 S97:S98 P97 O97:O98 L97 K97:K98 H97 G97:G98 X101 W101:W102 T101 S101:S102 P101 O101:O102 L101 K101:K102 H101 G101:G102 X105 W105:W106 T105 S105:S106 P105 O105:O106 L105 K105:K106 H105 G105:G106 X109 W109:W110 T109 S109:S110 P109 O109:O110 L109 K109:K110 H109 G109:G110 X113 T113 P113 L113 H113 E94:E96 F93:G94 M93:M116 N93:O94 U93:U116 V93:W94 I93:I116 J93:K94 Q93:Q116 R93:S94 F101 F105 F109 F113 J101 J109 J113 Y93:AB116 N101 N109 N113 R101 R109 R113 V101 V109 V113 E98:E100 E102:E104 E106:E108 E110:E112 E114:E116 J105 N105 R105 V105 M88 U88 I88 Q88 E88 Y88:AB88 F95:F97 J95:J97 N95:N97 R95:R97 V95:V97">
    <cfRule type="cellIs" dxfId="551" priority="261" stopIfTrue="1" operator="between">
      <formula>200</formula>
      <formula>300</formula>
    </cfRule>
  </conditionalFormatting>
  <conditionalFormatting sqref="E97">
    <cfRule type="cellIs" dxfId="550" priority="257" stopIfTrue="1" operator="between">
      <formula>200</formula>
      <formula>300</formula>
    </cfRule>
  </conditionalFormatting>
  <conditionalFormatting sqref="E93">
    <cfRule type="cellIs" dxfId="549" priority="258" stopIfTrue="1" operator="between">
      <formula>200</formula>
      <formula>300</formula>
    </cfRule>
  </conditionalFormatting>
  <conditionalFormatting sqref="E101">
    <cfRule type="cellIs" dxfId="548" priority="256" stopIfTrue="1" operator="between">
      <formula>200</formula>
      <formula>300</formula>
    </cfRule>
  </conditionalFormatting>
  <conditionalFormatting sqref="E105">
    <cfRule type="cellIs" dxfId="547" priority="255" stopIfTrue="1" operator="between">
      <formula>200</formula>
      <formula>300</formula>
    </cfRule>
  </conditionalFormatting>
  <conditionalFormatting sqref="E109">
    <cfRule type="cellIs" dxfId="546" priority="254" stopIfTrue="1" operator="between">
      <formula>200</formula>
      <formula>300</formula>
    </cfRule>
  </conditionalFormatting>
  <conditionalFormatting sqref="E113">
    <cfRule type="cellIs" dxfId="545" priority="253" stopIfTrue="1" operator="between">
      <formula>200</formula>
      <formula>300</formula>
    </cfRule>
  </conditionalFormatting>
  <conditionalFormatting sqref="F88">
    <cfRule type="cellIs" dxfId="544" priority="252" stopIfTrue="1" operator="between">
      <formula>200</formula>
      <formula>300</formula>
    </cfRule>
  </conditionalFormatting>
  <conditionalFormatting sqref="J88">
    <cfRule type="cellIs" dxfId="543" priority="251" stopIfTrue="1" operator="between">
      <formula>200</formula>
      <formula>300</formula>
    </cfRule>
  </conditionalFormatting>
  <conditionalFormatting sqref="R88">
    <cfRule type="cellIs" dxfId="542" priority="250" stopIfTrue="1" operator="between">
      <formula>200</formula>
      <formula>300</formula>
    </cfRule>
  </conditionalFormatting>
  <conditionalFormatting sqref="N88">
    <cfRule type="cellIs" dxfId="541" priority="249" stopIfTrue="1" operator="between">
      <formula>200</formula>
      <formula>300</formula>
    </cfRule>
  </conditionalFormatting>
  <conditionalFormatting sqref="V88">
    <cfRule type="cellIs" dxfId="540" priority="248" stopIfTrue="1" operator="between">
      <formula>200</formula>
      <formula>300</formula>
    </cfRule>
  </conditionalFormatting>
  <conditionalFormatting sqref="F114:F116 F110:F112 F106:F108 F102:F104 F98:F100">
    <cfRule type="cellIs" dxfId="539" priority="132" stopIfTrue="1" operator="between">
      <formula>200</formula>
      <formula>300</formula>
    </cfRule>
  </conditionalFormatting>
  <conditionalFormatting sqref="J98:J100">
    <cfRule type="cellIs" dxfId="538" priority="131" stopIfTrue="1" operator="between">
      <formula>200</formula>
      <formula>300</formula>
    </cfRule>
  </conditionalFormatting>
  <conditionalFormatting sqref="J102:J104">
    <cfRule type="cellIs" dxfId="537" priority="130" stopIfTrue="1" operator="between">
      <formula>200</formula>
      <formula>300</formula>
    </cfRule>
  </conditionalFormatting>
  <conditionalFormatting sqref="J114:J116">
    <cfRule type="cellIs" dxfId="536" priority="127" stopIfTrue="1" operator="between">
      <formula>200</formula>
      <formula>300</formula>
    </cfRule>
  </conditionalFormatting>
  <conditionalFormatting sqref="J110:J112 J106:J108">
    <cfRule type="cellIs" dxfId="535" priority="128" stopIfTrue="1" operator="between">
      <formula>200</formula>
      <formula>300</formula>
    </cfRule>
  </conditionalFormatting>
  <conditionalFormatting sqref="N114:N116 N110:N112 N106:N108 N102:N104 N98:N100">
    <cfRule type="cellIs" dxfId="534" priority="126" stopIfTrue="1" operator="between">
      <formula>200</formula>
      <formula>300</formula>
    </cfRule>
  </conditionalFormatting>
  <conditionalFormatting sqref="R114:R116 R110:R112 R106:R108 R102:R104 R98:R100">
    <cfRule type="cellIs" dxfId="533" priority="125" stopIfTrue="1" operator="between">
      <formula>200</formula>
      <formula>300</formula>
    </cfRule>
  </conditionalFormatting>
  <conditionalFormatting sqref="V114:V116 V110:V112 V106:V108 V102:V104 V98:V100">
    <cfRule type="cellIs" dxfId="532" priority="124" stopIfTrue="1" operator="between">
      <formula>200</formula>
      <formula>300</formula>
    </cfRule>
  </conditionalFormatting>
  <conditionalFormatting sqref="O63:O64">
    <cfRule type="cellIs" dxfId="531" priority="123" stopIfTrue="1" operator="between">
      <formula>200</formula>
      <formula>300</formula>
    </cfRule>
  </conditionalFormatting>
  <conditionalFormatting sqref="D63:D65 D67:D69 D71:D73 D79:D81 D83:D85 D75:D76">
    <cfRule type="cellIs" dxfId="530" priority="120" stopIfTrue="1" operator="between">
      <formula>200</formula>
      <formula>300</formula>
    </cfRule>
  </conditionalFormatting>
  <conditionalFormatting sqref="AB60:AB62">
    <cfRule type="cellIs" dxfId="529" priority="121" stopIfTrue="1" operator="between">
      <formula>200</formula>
      <formula>300</formula>
    </cfRule>
  </conditionalFormatting>
  <conditionalFormatting sqref="X63 K83:K84 T63 W83:W84 P63 S83:S84 L63 O83:O84 H63 G83:G84 X67 W67:W68 T67 S67:S68 P67 O67:O68 L67 K67:K68 H67 G67:G68 X71 W71:W72 T71 S71:S72 P71 O71:O72 L71 K71:K72 H71 G71:G72 X75 W75:W76 T75 S75:S76 P75 O75:O76 L75 K75:K76 H75 G75:G76 X79 W79:W80 T79 S79:S80 P79 O79:O80 L79 K79:K80 H79 G79:G80 X83 T83 P83 L83 H83 E64:E66 F63:G64 M63:M87 U63:U87 V63:W64 J63:K64 Q63:Q87 R63:S64 F71 F75 F79 F83 J71 J75 J79 J83 R71 R75 R79 R83 V71 V75 V79 V83 E68:E70 E72:E74 E76:E78 E80:E82 E84:E87 F65:F67 J65:J67 I63:I87 R65:R67 V65:V67">
    <cfRule type="cellIs" dxfId="528" priority="122" stopIfTrue="1" operator="between">
      <formula>200</formula>
      <formula>300</formula>
    </cfRule>
  </conditionalFormatting>
  <conditionalFormatting sqref="E67">
    <cfRule type="cellIs" dxfId="527" priority="118" stopIfTrue="1" operator="between">
      <formula>200</formula>
      <formula>300</formula>
    </cfRule>
  </conditionalFormatting>
  <conditionalFormatting sqref="E63">
    <cfRule type="cellIs" dxfId="526" priority="119" stopIfTrue="1" operator="between">
      <formula>200</formula>
      <formula>300</formula>
    </cfRule>
  </conditionalFormatting>
  <conditionalFormatting sqref="E71">
    <cfRule type="cellIs" dxfId="525" priority="117" stopIfTrue="1" operator="between">
      <formula>200</formula>
      <formula>300</formula>
    </cfRule>
  </conditionalFormatting>
  <conditionalFormatting sqref="E75">
    <cfRule type="cellIs" dxfId="524" priority="116" stopIfTrue="1" operator="between">
      <formula>200</formula>
      <formula>300</formula>
    </cfRule>
  </conditionalFormatting>
  <conditionalFormatting sqref="E79">
    <cfRule type="cellIs" dxfId="523" priority="115" stopIfTrue="1" operator="between">
      <formula>200</formula>
      <formula>300</formula>
    </cfRule>
  </conditionalFormatting>
  <conditionalFormatting sqref="E83">
    <cfRule type="cellIs" dxfId="522" priority="114" stopIfTrue="1" operator="between">
      <formula>200</formula>
      <formula>300</formula>
    </cfRule>
  </conditionalFormatting>
  <conditionalFormatting sqref="F87">
    <cfRule type="cellIs" dxfId="521" priority="113" stopIfTrue="1" operator="between">
      <formula>200</formula>
      <formula>300</formula>
    </cfRule>
  </conditionalFormatting>
  <conditionalFormatting sqref="J87">
    <cfRule type="cellIs" dxfId="520" priority="112" stopIfTrue="1" operator="between">
      <formula>200</formula>
      <formula>300</formula>
    </cfRule>
  </conditionalFormatting>
  <conditionalFormatting sqref="R87">
    <cfRule type="cellIs" dxfId="519" priority="111" stopIfTrue="1" operator="between">
      <formula>200</formula>
      <formula>300</formula>
    </cfRule>
  </conditionalFormatting>
  <conditionalFormatting sqref="Y63:AB87">
    <cfRule type="cellIs" dxfId="518" priority="110" stopIfTrue="1" operator="between">
      <formula>200</formula>
      <formula>300</formula>
    </cfRule>
  </conditionalFormatting>
  <conditionalFormatting sqref="N71 N75 N79 N83 N63:N67">
    <cfRule type="cellIs" dxfId="517" priority="109" stopIfTrue="1" operator="between">
      <formula>200</formula>
      <formula>300</formula>
    </cfRule>
  </conditionalFormatting>
  <conditionalFormatting sqref="N87">
    <cfRule type="cellIs" dxfId="516" priority="108" stopIfTrue="1" operator="between">
      <formula>200</formula>
      <formula>300</formula>
    </cfRule>
  </conditionalFormatting>
  <conditionalFormatting sqref="V87">
    <cfRule type="cellIs" dxfId="515" priority="107" stopIfTrue="1" operator="between">
      <formula>200</formula>
      <formula>300</formula>
    </cfRule>
  </conditionalFormatting>
  <conditionalFormatting sqref="F84:F86 F80:F82 F76:F78 F72:F74 F68:F70">
    <cfRule type="cellIs" dxfId="514" priority="89" stopIfTrue="1" operator="between">
      <formula>200</formula>
      <formula>300</formula>
    </cfRule>
  </conditionalFormatting>
  <conditionalFormatting sqref="J84:J86 J80:J82 J76:J78 J72:J74 J68:J70">
    <cfRule type="cellIs" dxfId="513" priority="88" stopIfTrue="1" operator="between">
      <formula>200</formula>
      <formula>300</formula>
    </cfRule>
  </conditionalFormatting>
  <conditionalFormatting sqref="N84:N86 N80:N82 N76:N78 N72:N74 N68:N70">
    <cfRule type="cellIs" dxfId="512" priority="87" stopIfTrue="1" operator="between">
      <formula>200</formula>
      <formula>300</formula>
    </cfRule>
  </conditionalFormatting>
  <conditionalFormatting sqref="R84:R86 R80:R82 R76:R78 R72:R74 R68:R70">
    <cfRule type="cellIs" dxfId="511" priority="86" stopIfTrue="1" operator="between">
      <formula>200</formula>
      <formula>300</formula>
    </cfRule>
  </conditionalFormatting>
  <conditionalFormatting sqref="V84:V86 V80:V82 V76:V78 V72:V74 V68:V70">
    <cfRule type="cellIs" dxfId="510" priority="85" stopIfTrue="1" operator="between">
      <formula>200</formula>
      <formula>300</formula>
    </cfRule>
  </conditionalFormatting>
  <conditionalFormatting sqref="O34:O35">
    <cfRule type="cellIs" dxfId="509" priority="84" stopIfTrue="1" operator="between">
      <formula>200</formula>
      <formula>300</formula>
    </cfRule>
  </conditionalFormatting>
  <conditionalFormatting sqref="D34:D36 D38:D40 D42:D44 D50:D52 D54:D56 D46:D48">
    <cfRule type="cellIs" dxfId="508" priority="81" stopIfTrue="1" operator="between">
      <formula>200</formula>
      <formula>300</formula>
    </cfRule>
  </conditionalFormatting>
  <conditionalFormatting sqref="AB31:AB33">
    <cfRule type="cellIs" dxfId="507" priority="82" stopIfTrue="1" operator="between">
      <formula>200</formula>
      <formula>300</formula>
    </cfRule>
  </conditionalFormatting>
  <conditionalFormatting sqref="X34 K54:K55 T34 W54:W55 P34 S54:S55 L34 O54:O55 H34 G54:G55 X38 W38:W39 T38 S38:S39 P38 O38:O39 L38 K38:K39 H38 G38:G39 X42 W42:W43 T42 S42:S43 P42 O42:O43 L42 K42:K43 H42 G42:G43 X46 W46:W47 T46 S46:S47 P46 O46:O47 L46 K46:K47 H46 G46:G47 X50 W50:W51 T50 S50:S51 P50 O50:O51 L50 K50:K51 H50 G50:G51 X54 T54 P54 L54 H54 E35:E37 F34:G35 M34:M58 U34:U58 V34:W35 J34:K35 Q34:Q58 R34:S35 F42 F46 F50 F54 J42 J50 J54 R42 R50 R54 V42 V50 V54 E39:E41 E43:E45 E47:E49 E51:E53 E55:E58 I34:I58 J46 R46 V46 F36:F38 J36:J38 R36:R38 V36:V38">
    <cfRule type="cellIs" dxfId="506" priority="83" stopIfTrue="1" operator="between">
      <formula>200</formula>
      <formula>300</formula>
    </cfRule>
  </conditionalFormatting>
  <conditionalFormatting sqref="E38">
    <cfRule type="cellIs" dxfId="505" priority="79" stopIfTrue="1" operator="between">
      <formula>200</formula>
      <formula>300</formula>
    </cfRule>
  </conditionalFormatting>
  <conditionalFormatting sqref="E34">
    <cfRule type="cellIs" dxfId="504" priority="80" stopIfTrue="1" operator="between">
      <formula>200</formula>
      <formula>300</formula>
    </cfRule>
  </conditionalFormatting>
  <conditionalFormatting sqref="E42">
    <cfRule type="cellIs" dxfId="503" priority="78" stopIfTrue="1" operator="between">
      <formula>200</formula>
      <formula>300</formula>
    </cfRule>
  </conditionalFormatting>
  <conditionalFormatting sqref="E46">
    <cfRule type="cellIs" dxfId="502" priority="77" stopIfTrue="1" operator="between">
      <formula>200</formula>
      <formula>300</formula>
    </cfRule>
  </conditionalFormatting>
  <conditionalFormatting sqref="E50">
    <cfRule type="cellIs" dxfId="501" priority="76" stopIfTrue="1" operator="between">
      <formula>200</formula>
      <formula>300</formula>
    </cfRule>
  </conditionalFormatting>
  <conditionalFormatting sqref="E54">
    <cfRule type="cellIs" dxfId="500" priority="75" stopIfTrue="1" operator="between">
      <formula>200</formula>
      <formula>300</formula>
    </cfRule>
  </conditionalFormatting>
  <conditionalFormatting sqref="F58">
    <cfRule type="cellIs" dxfId="499" priority="74" stopIfTrue="1" operator="between">
      <formula>200</formula>
      <formula>300</formula>
    </cfRule>
  </conditionalFormatting>
  <conditionalFormatting sqref="J58">
    <cfRule type="cellIs" dxfId="498" priority="73" stopIfTrue="1" operator="between">
      <formula>200</formula>
      <formula>300</formula>
    </cfRule>
  </conditionalFormatting>
  <conditionalFormatting sqref="R58">
    <cfRule type="cellIs" dxfId="497" priority="72" stopIfTrue="1" operator="between">
      <formula>200</formula>
      <formula>300</formula>
    </cfRule>
  </conditionalFormatting>
  <conditionalFormatting sqref="Y34:AB58">
    <cfRule type="cellIs" dxfId="496" priority="71" stopIfTrue="1" operator="between">
      <formula>200</formula>
      <formula>300</formula>
    </cfRule>
  </conditionalFormatting>
  <conditionalFormatting sqref="N42 N50 N54 N34:N38">
    <cfRule type="cellIs" dxfId="495" priority="70" stopIfTrue="1" operator="between">
      <formula>200</formula>
      <formula>300</formula>
    </cfRule>
  </conditionalFormatting>
  <conditionalFormatting sqref="N58">
    <cfRule type="cellIs" dxfId="494" priority="69" stopIfTrue="1" operator="between">
      <formula>200</formula>
      <formula>300</formula>
    </cfRule>
  </conditionalFormatting>
  <conditionalFormatting sqref="V58">
    <cfRule type="cellIs" dxfId="493" priority="68" stopIfTrue="1" operator="between">
      <formula>200</formula>
      <formula>300</formula>
    </cfRule>
  </conditionalFormatting>
  <conditionalFormatting sqref="N46">
    <cfRule type="cellIs" dxfId="492" priority="62" stopIfTrue="1" operator="between">
      <formula>200</formula>
      <formula>300</formula>
    </cfRule>
  </conditionalFormatting>
  <conditionalFormatting sqref="F39:F41">
    <cfRule type="cellIs" dxfId="491" priority="61" stopIfTrue="1" operator="between">
      <formula>200</formula>
      <formula>300</formula>
    </cfRule>
  </conditionalFormatting>
  <conditionalFormatting sqref="F43:F45">
    <cfRule type="cellIs" dxfId="490" priority="60" stopIfTrue="1" operator="between">
      <formula>200</formula>
      <formula>300</formula>
    </cfRule>
  </conditionalFormatting>
  <conditionalFormatting sqref="F47:F49">
    <cfRule type="cellIs" dxfId="489" priority="59" stopIfTrue="1" operator="between">
      <formula>200</formula>
      <formula>300</formula>
    </cfRule>
  </conditionalFormatting>
  <conditionalFormatting sqref="F51:F53">
    <cfRule type="cellIs" dxfId="488" priority="58" stopIfTrue="1" operator="between">
      <formula>200</formula>
      <formula>300</formula>
    </cfRule>
  </conditionalFormatting>
  <conditionalFormatting sqref="F55:F57">
    <cfRule type="cellIs" dxfId="487" priority="57" stopIfTrue="1" operator="between">
      <formula>200</formula>
      <formula>300</formula>
    </cfRule>
  </conditionalFormatting>
  <conditionalFormatting sqref="J55:J57 J51:J53 J47:J49 J43:J45 J39:J41">
    <cfRule type="cellIs" dxfId="486" priority="56" stopIfTrue="1" operator="between">
      <formula>200</formula>
      <formula>300</formula>
    </cfRule>
  </conditionalFormatting>
  <conditionalFormatting sqref="N55:N57 N51:N53 N47:N49 N43:N45 N39:N41">
    <cfRule type="cellIs" dxfId="485" priority="55" stopIfTrue="1" operator="between">
      <formula>200</formula>
      <formula>300</formula>
    </cfRule>
  </conditionalFormatting>
  <conditionalFormatting sqref="R55:R57 R51:R53 R47:R49 R43:R45 R39:R41">
    <cfRule type="cellIs" dxfId="484" priority="54" stopIfTrue="1" operator="between">
      <formula>200</formula>
      <formula>300</formula>
    </cfRule>
  </conditionalFormatting>
  <conditionalFormatting sqref="V55:V57 V51:V53 V47:V49 V43:V45 V39:V41">
    <cfRule type="cellIs" dxfId="483" priority="53" stopIfTrue="1" operator="between">
      <formula>200</formula>
      <formula>300</formula>
    </cfRule>
  </conditionalFormatting>
  <conditionalFormatting sqref="O5:O6">
    <cfRule type="cellIs" dxfId="482" priority="52" stopIfTrue="1" operator="between">
      <formula>200</formula>
      <formula>300</formula>
    </cfRule>
  </conditionalFormatting>
  <conditionalFormatting sqref="D5:D7 D9:D11 D13:D15 D21:D23 D25:D27 D17:D19">
    <cfRule type="cellIs" dxfId="481" priority="49" stopIfTrue="1" operator="between">
      <formula>200</formula>
      <formula>300</formula>
    </cfRule>
  </conditionalFormatting>
  <conditionalFormatting sqref="AB2:AB4">
    <cfRule type="cellIs" dxfId="480" priority="50" stopIfTrue="1" operator="between">
      <formula>200</formula>
      <formula>300</formula>
    </cfRule>
  </conditionalFormatting>
  <conditionalFormatting sqref="X5 K25:K26 T5 W25:W26 P5 S25:S26 L5 O25:O26 H5 G25:G26 X9 W9:W10 T9 S9:S10 P9 O9:O10 L9 K9:K10 H9 G9:G10 X13 W13:W14 T13 S13:S14 P13 O13:O14 L13 K13:K14 H13 G13:G14 X17 W17:W18 T17 S17:S18 P17 O17:O18 L17 K17:K18 H17 G17:G18 X21 W21:W22 T21 S21:S22 P21 O21:O22 L21 K21:K22 H21 G21:G22 X25 T25 P25 L25 H25 E6:E8 F5:G6 M5:M29 U5:U29 V5:W6 J5:K6 Q5:Q29 R5:S6 F13 F17 F21 F25 J13 J21 J25 R13 R21 R25 V13 V21 V25 E10:E12 E14:E16 E18:E20 E22:E24 E26:E29 I5:I29 J17 R17 V17 F7:F9 J7:J9 R7:R9 V7:V9">
    <cfRule type="cellIs" dxfId="479" priority="51" stopIfTrue="1" operator="between">
      <formula>200</formula>
      <formula>300</formula>
    </cfRule>
  </conditionalFormatting>
  <conditionalFormatting sqref="E9">
    <cfRule type="cellIs" dxfId="478" priority="47" stopIfTrue="1" operator="between">
      <formula>200</formula>
      <formula>300</formula>
    </cfRule>
  </conditionalFormatting>
  <conditionalFormatting sqref="E5">
    <cfRule type="cellIs" dxfId="477" priority="48" stopIfTrue="1" operator="between">
      <formula>200</formula>
      <formula>300</formula>
    </cfRule>
  </conditionalFormatting>
  <conditionalFormatting sqref="E13">
    <cfRule type="cellIs" dxfId="476" priority="46" stopIfTrue="1" operator="between">
      <formula>200</formula>
      <formula>300</formula>
    </cfRule>
  </conditionalFormatting>
  <conditionalFormatting sqref="E17">
    <cfRule type="cellIs" dxfId="475" priority="45" stopIfTrue="1" operator="between">
      <formula>200</formula>
      <formula>300</formula>
    </cfRule>
  </conditionalFormatting>
  <conditionalFormatting sqref="E21">
    <cfRule type="cellIs" dxfId="474" priority="44" stopIfTrue="1" operator="between">
      <formula>200</formula>
      <formula>300</formula>
    </cfRule>
  </conditionalFormatting>
  <conditionalFormatting sqref="E25">
    <cfRule type="cellIs" dxfId="473" priority="43" stopIfTrue="1" operator="between">
      <formula>200</formula>
      <formula>300</formula>
    </cfRule>
  </conditionalFormatting>
  <conditionalFormatting sqref="F29">
    <cfRule type="cellIs" dxfId="472" priority="42" stopIfTrue="1" operator="between">
      <formula>200</formula>
      <formula>300</formula>
    </cfRule>
  </conditionalFormatting>
  <conditionalFormatting sqref="J29">
    <cfRule type="cellIs" dxfId="471" priority="41" stopIfTrue="1" operator="between">
      <formula>200</formula>
      <formula>300</formula>
    </cfRule>
  </conditionalFormatting>
  <conditionalFormatting sqref="R29">
    <cfRule type="cellIs" dxfId="470" priority="40" stopIfTrue="1" operator="between">
      <formula>200</formula>
      <formula>300</formula>
    </cfRule>
  </conditionalFormatting>
  <conditionalFormatting sqref="Y5:AB29">
    <cfRule type="cellIs" dxfId="469" priority="39" stopIfTrue="1" operator="between">
      <formula>200</formula>
      <formula>300</formula>
    </cfRule>
  </conditionalFormatting>
  <conditionalFormatting sqref="N13 N21 N25 N5:N9">
    <cfRule type="cellIs" dxfId="468" priority="38" stopIfTrue="1" operator="between">
      <formula>200</formula>
      <formula>300</formula>
    </cfRule>
  </conditionalFormatting>
  <conditionalFormatting sqref="N29">
    <cfRule type="cellIs" dxfId="467" priority="37" stopIfTrue="1" operator="between">
      <formula>200</formula>
      <formula>300</formula>
    </cfRule>
  </conditionalFormatting>
  <conditionalFormatting sqref="V29">
    <cfRule type="cellIs" dxfId="466" priority="36" stopIfTrue="1" operator="between">
      <formula>200</formula>
      <formula>300</formula>
    </cfRule>
  </conditionalFormatting>
  <conditionalFormatting sqref="N17">
    <cfRule type="cellIs" dxfId="465" priority="35" stopIfTrue="1" operator="between">
      <formula>200</formula>
      <formula>300</formula>
    </cfRule>
  </conditionalFormatting>
  <conditionalFormatting sqref="F10:F12">
    <cfRule type="cellIs" dxfId="464" priority="25" stopIfTrue="1" operator="between">
      <formula>200</formula>
      <formula>300</formula>
    </cfRule>
  </conditionalFormatting>
  <conditionalFormatting sqref="F14:F16">
    <cfRule type="cellIs" dxfId="463" priority="24" stopIfTrue="1" operator="between">
      <formula>200</formula>
      <formula>300</formula>
    </cfRule>
  </conditionalFormatting>
  <conditionalFormatting sqref="F18:F20">
    <cfRule type="cellIs" dxfId="462" priority="23" stopIfTrue="1" operator="between">
      <formula>200</formula>
      <formula>300</formula>
    </cfRule>
  </conditionalFormatting>
  <conditionalFormatting sqref="F22:F24">
    <cfRule type="cellIs" dxfId="461" priority="22" stopIfTrue="1" operator="between">
      <formula>200</formula>
      <formula>300</formula>
    </cfRule>
  </conditionalFormatting>
  <conditionalFormatting sqref="F26:F28">
    <cfRule type="cellIs" dxfId="460" priority="21" stopIfTrue="1" operator="between">
      <formula>200</formula>
      <formula>300</formula>
    </cfRule>
  </conditionalFormatting>
  <conditionalFormatting sqref="J10:J12">
    <cfRule type="cellIs" dxfId="459" priority="20" stopIfTrue="1" operator="between">
      <formula>200</formula>
      <formula>300</formula>
    </cfRule>
  </conditionalFormatting>
  <conditionalFormatting sqref="J14:J16">
    <cfRule type="cellIs" dxfId="458" priority="19" stopIfTrue="1" operator="between">
      <formula>200</formula>
      <formula>300</formula>
    </cfRule>
  </conditionalFormatting>
  <conditionalFormatting sqref="J18:J20">
    <cfRule type="cellIs" dxfId="457" priority="18" stopIfTrue="1" operator="between">
      <formula>200</formula>
      <formula>300</formula>
    </cfRule>
  </conditionalFormatting>
  <conditionalFormatting sqref="J22:J24">
    <cfRule type="cellIs" dxfId="456" priority="17" stopIfTrue="1" operator="between">
      <formula>200</formula>
      <formula>300</formula>
    </cfRule>
  </conditionalFormatting>
  <conditionalFormatting sqref="J26:J28">
    <cfRule type="cellIs" dxfId="455" priority="16" stopIfTrue="1" operator="between">
      <formula>200</formula>
      <formula>300</formula>
    </cfRule>
  </conditionalFormatting>
  <conditionalFormatting sqref="N10:N12">
    <cfRule type="cellIs" dxfId="454" priority="15" stopIfTrue="1" operator="between">
      <formula>200</formula>
      <formula>300</formula>
    </cfRule>
  </conditionalFormatting>
  <conditionalFormatting sqref="N14:N16">
    <cfRule type="cellIs" dxfId="453" priority="14" stopIfTrue="1" operator="between">
      <formula>200</formula>
      <formula>300</formula>
    </cfRule>
  </conditionalFormatting>
  <conditionalFormatting sqref="N18:N20">
    <cfRule type="cellIs" dxfId="452" priority="13" stopIfTrue="1" operator="between">
      <formula>200</formula>
      <formula>300</formula>
    </cfRule>
  </conditionalFormatting>
  <conditionalFormatting sqref="N22:N24">
    <cfRule type="cellIs" dxfId="451" priority="12" stopIfTrue="1" operator="between">
      <formula>200</formula>
      <formula>300</formula>
    </cfRule>
  </conditionalFormatting>
  <conditionalFormatting sqref="N26:N28">
    <cfRule type="cellIs" dxfId="450" priority="11" stopIfTrue="1" operator="between">
      <formula>200</formula>
      <formula>300</formula>
    </cfRule>
  </conditionalFormatting>
  <conditionalFormatting sqref="R10:R12">
    <cfRule type="cellIs" dxfId="449" priority="10" stopIfTrue="1" operator="between">
      <formula>200</formula>
      <formula>300</formula>
    </cfRule>
  </conditionalFormatting>
  <conditionalFormatting sqref="R14:R16">
    <cfRule type="cellIs" dxfId="448" priority="9" stopIfTrue="1" operator="between">
      <formula>200</formula>
      <formula>300</formula>
    </cfRule>
  </conditionalFormatting>
  <conditionalFormatting sqref="R18:R20">
    <cfRule type="cellIs" dxfId="447" priority="8" stopIfTrue="1" operator="between">
      <formula>200</formula>
      <formula>300</formula>
    </cfRule>
  </conditionalFormatting>
  <conditionalFormatting sqref="R22:R24">
    <cfRule type="cellIs" dxfId="446" priority="7" stopIfTrue="1" operator="between">
      <formula>200</formula>
      <formula>300</formula>
    </cfRule>
  </conditionalFormatting>
  <conditionalFormatting sqref="R26:R28">
    <cfRule type="cellIs" dxfId="445" priority="6" stopIfTrue="1" operator="between">
      <formula>200</formula>
      <formula>300</formula>
    </cfRule>
  </conditionalFormatting>
  <conditionalFormatting sqref="V10:V12">
    <cfRule type="cellIs" dxfId="444" priority="5" stopIfTrue="1" operator="between">
      <formula>200</formula>
      <formula>300</formula>
    </cfRule>
  </conditionalFormatting>
  <conditionalFormatting sqref="V14:V16">
    <cfRule type="cellIs" dxfId="443" priority="4" stopIfTrue="1" operator="between">
      <formula>200</formula>
      <formula>300</formula>
    </cfRule>
  </conditionalFormatting>
  <conditionalFormatting sqref="V18:V20">
    <cfRule type="cellIs" dxfId="442" priority="3" stopIfTrue="1" operator="between">
      <formula>200</formula>
      <formula>300</formula>
    </cfRule>
  </conditionalFormatting>
  <conditionalFormatting sqref="V22:V24">
    <cfRule type="cellIs" dxfId="441" priority="2" stopIfTrue="1" operator="between">
      <formula>200</formula>
      <formula>300</formula>
    </cfRule>
  </conditionalFormatting>
  <conditionalFormatting sqref="V26:V28">
    <cfRule type="cellIs" dxfId="440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Finaal 19.05</vt:lpstr>
      <vt:lpstr>Eelfinaal</vt:lpstr>
      <vt:lpstr>Vindi FINAAL</vt:lpstr>
      <vt:lpstr>Otse FINAAL</vt:lpstr>
      <vt:lpstr>FL</vt:lpstr>
      <vt:lpstr>Indiv</vt:lpstr>
      <vt:lpstr>VI voor</vt:lpstr>
      <vt:lpstr>V voor</vt:lpstr>
      <vt:lpstr>IV voor</vt:lpstr>
      <vt:lpstr>III voor</vt:lpstr>
      <vt:lpstr>II voor</vt:lpstr>
      <vt:lpstr>I voor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2017-02-13T16:18:34Z</dcterms:created>
  <dcterms:modified xsi:type="dcterms:W3CDTF">2017-05-19T20:15:30Z</dcterms:modified>
</cp:coreProperties>
</file>